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neieg\Downloads\"/>
    </mc:Choice>
  </mc:AlternateContent>
  <xr:revisionPtr revIDLastSave="0" documentId="8_{09643548-DD9F-4D56-88D1-04C4D63A54EF}" xr6:coauthVersionLast="47" xr6:coauthVersionMax="47" xr10:uidLastSave="{00000000-0000-0000-0000-000000000000}"/>
  <bookViews>
    <workbookView xWindow="33735" yWindow="2865" windowWidth="21600" windowHeight="12735" xr2:uid="{00000000-000D-0000-FFFF-FFFF00000000}"/>
  </bookViews>
  <sheets>
    <sheet name="COVER" sheetId="2" r:id="rId1"/>
    <sheet name="INPUTS - EMP" sheetId="8" r:id="rId2"/>
    <sheet name="INPUTS - Regulation" sheetId="14" r:id="rId3"/>
    <sheet name="CALCS" sheetId="12" r:id="rId4"/>
    <sheet name="OUTPUTS" sheetId="1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3" l="1"/>
  <c r="F8" i="13"/>
  <c r="C36" i="8" l="1"/>
  <c r="C37" i="8" s="1"/>
  <c r="F36" i="13" s="1"/>
  <c r="I11" i="8" l="1"/>
  <c r="F27" i="13" l="1"/>
  <c r="F12" i="13"/>
  <c r="I20" i="8"/>
  <c r="C37" i="12" s="1"/>
  <c r="I19" i="8"/>
  <c r="C36" i="12" s="1"/>
  <c r="I18" i="8"/>
  <c r="C16" i="12" s="1"/>
  <c r="I17" i="8"/>
  <c r="C34" i="12" s="1"/>
  <c r="I15" i="8"/>
  <c r="C32" i="12" s="1"/>
  <c r="I14" i="8"/>
  <c r="C31" i="12" s="1"/>
  <c r="I12" i="8"/>
  <c r="C10" i="12" s="1"/>
  <c r="C9" i="12"/>
  <c r="I9" i="8"/>
  <c r="C26" i="12" s="1"/>
  <c r="C15" i="12" l="1"/>
  <c r="C18" i="12"/>
  <c r="C12" i="12"/>
  <c r="C13" i="12"/>
  <c r="C28" i="12"/>
  <c r="D28" i="12" s="1"/>
  <c r="C7" i="12"/>
  <c r="C17" i="12"/>
  <c r="C29" i="12"/>
  <c r="D29" i="12" s="1"/>
  <c r="C35" i="12"/>
  <c r="D35" i="12" s="1"/>
  <c r="D31" i="12"/>
  <c r="E37" i="12"/>
  <c r="E36" i="12"/>
  <c r="E35" i="12"/>
  <c r="E34" i="12"/>
  <c r="E32" i="12"/>
  <c r="E31" i="12"/>
  <c r="E29" i="12"/>
  <c r="E28" i="12"/>
  <c r="E26" i="12"/>
  <c r="D37" i="12"/>
  <c r="D36" i="12"/>
  <c r="D34" i="12"/>
  <c r="F34" i="12" s="1"/>
  <c r="D32" i="12"/>
  <c r="D26" i="12"/>
  <c r="D17" i="12"/>
  <c r="D18" i="12"/>
  <c r="D16" i="12"/>
  <c r="E16" i="12" s="1"/>
  <c r="D15" i="12"/>
  <c r="D13" i="12"/>
  <c r="D12" i="12"/>
  <c r="D10" i="12"/>
  <c r="E10" i="12" s="1"/>
  <c r="D9" i="12"/>
  <c r="E9" i="12" s="1"/>
  <c r="D7" i="12"/>
  <c r="F28" i="12" l="1"/>
  <c r="E12" i="12"/>
  <c r="E13" i="12"/>
  <c r="F36" i="12"/>
  <c r="E18" i="12"/>
  <c r="E15" i="12"/>
  <c r="F29" i="12"/>
  <c r="F37" i="12"/>
  <c r="F26" i="12"/>
  <c r="F32" i="12"/>
  <c r="E17" i="12"/>
  <c r="E7" i="12"/>
  <c r="F31" i="12"/>
  <c r="F35" i="12"/>
  <c r="E19" i="12" l="1"/>
  <c r="F11" i="13" s="1"/>
  <c r="F13" i="13" s="1"/>
  <c r="F15" i="13" s="1"/>
  <c r="F17" i="13" s="1"/>
  <c r="F38" i="12"/>
  <c r="F26" i="13" s="1"/>
  <c r="F28" i="13" s="1"/>
  <c r="F30" i="13" s="1"/>
  <c r="F32" i="13" s="1"/>
  <c r="F34" i="13" s="1"/>
  <c r="F38"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 Nguyen</author>
  </authors>
  <commentList>
    <comment ref="B6" authorId="0" shapeId="0" xr:uid="{00000000-0006-0000-0100-000001000000}">
      <text>
        <r>
          <rPr>
            <b/>
            <sz val="9"/>
            <color indexed="81"/>
            <rFont val="Tahoma"/>
            <family val="2"/>
          </rPr>
          <t>Ray Nguyen:</t>
        </r>
        <r>
          <rPr>
            <sz val="9"/>
            <color indexed="81"/>
            <rFont val="Tahoma"/>
            <family val="2"/>
          </rPr>
          <t xml:space="preserve">
Each activity in an EMP should be counted once for each authorised title over which that activity occurs. For example, an EMP that includes land clearing in 3 different title areas would represent 3 separate occurrences of that activity. </t>
        </r>
      </text>
    </comment>
    <comment ref="B10" authorId="0" shapeId="0" xr:uid="{00000000-0006-0000-0100-000002000000}">
      <text>
        <r>
          <rPr>
            <b/>
            <sz val="9"/>
            <color indexed="81"/>
            <rFont val="Tahoma"/>
            <family val="2"/>
          </rPr>
          <t>Ray Nguyen:</t>
        </r>
        <r>
          <rPr>
            <sz val="9"/>
            <color indexed="81"/>
            <rFont val="Tahoma"/>
            <family val="2"/>
          </rPr>
          <t xml:space="preserve">
for 2 or more seismic surveys to be undertaken in a title area, the total length of seismic surveys in that title area are to be added together for the purposes of the table</t>
        </r>
      </text>
    </comment>
    <comment ref="B25" authorId="0" shapeId="0" xr:uid="{00000000-0006-0000-0100-000003000000}">
      <text>
        <r>
          <rPr>
            <b/>
            <sz val="9"/>
            <color indexed="81"/>
            <rFont val="Tahoma"/>
            <family val="2"/>
          </rPr>
          <t>Ray Nguyen:</t>
        </r>
        <r>
          <rPr>
            <sz val="9"/>
            <color indexed="81"/>
            <rFont val="Tahoma"/>
            <family val="2"/>
          </rPr>
          <t xml:space="preserve">
The Regional uplift applies if the EMP contains a regulated activity located on a title within the Beetaloo Sub-Basin. The Beetaloo Sub-Basin boundaries are defined by the agency.</t>
        </r>
      </text>
    </comment>
    <comment ref="B31" authorId="0" shapeId="0" xr:uid="{00000000-0006-0000-0100-000004000000}">
      <text>
        <r>
          <rPr>
            <b/>
            <sz val="9"/>
            <color indexed="81"/>
            <rFont val="Tahoma"/>
            <family val="2"/>
          </rPr>
          <t>Ray Nguyen:</t>
        </r>
        <r>
          <rPr>
            <sz val="9"/>
            <color indexed="81"/>
            <rFont val="Tahoma"/>
            <family val="2"/>
          </rPr>
          <t xml:space="preserve">
Where an EMP is newly approved or revised, the amount payable for the compliance levy is based on the number of days remaining in the financial year at the time the new activity is approved. This ensures that a liable person is only required to pay an appropriate share of monitoring and compliance costs.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 Nguyen</author>
  </authors>
  <commentList>
    <comment ref="B6" authorId="0" shapeId="0" xr:uid="{00000000-0006-0000-0200-000001000000}">
      <text>
        <r>
          <rPr>
            <b/>
            <sz val="9"/>
            <color indexed="81"/>
            <rFont val="Tahoma"/>
            <family val="2"/>
          </rPr>
          <t>Ray Nguyen:</t>
        </r>
        <r>
          <rPr>
            <sz val="9"/>
            <color indexed="81"/>
            <rFont val="Tahoma"/>
            <family val="2"/>
          </rPr>
          <t xml:space="preserve">
The ratings are set in the Petroleum Regulations 2020.</t>
        </r>
      </text>
    </comment>
    <comment ref="B24" authorId="0" shapeId="0" xr:uid="{00000000-0006-0000-0200-000002000000}">
      <text>
        <r>
          <rPr>
            <b/>
            <sz val="9"/>
            <color indexed="81"/>
            <rFont val="Tahoma"/>
            <family val="2"/>
          </rPr>
          <t>Ray Nguyen:</t>
        </r>
        <r>
          <rPr>
            <sz val="9"/>
            <color indexed="81"/>
            <rFont val="Tahoma"/>
            <family val="2"/>
          </rPr>
          <t xml:space="preserve">
The base fee and unit value are two key components of the formula for calculating the assessment fee and compliance levy and are set in the Petroleum Regulations 2020. The base fee represents a minimum fixed amount payable by interest holders for each EMP. The unit value is used in calculating the variable component (i.e. per activity cost) of the assessment fee and compliance levy. </t>
        </r>
      </text>
    </comment>
    <comment ref="B33" authorId="0" shapeId="0" xr:uid="{00000000-0006-0000-0200-000003000000}">
      <text>
        <r>
          <rPr>
            <b/>
            <sz val="9"/>
            <color indexed="81"/>
            <rFont val="Tahoma"/>
            <family val="2"/>
          </rPr>
          <t>Ray Nguyen:</t>
        </r>
        <r>
          <rPr>
            <sz val="9"/>
            <color indexed="81"/>
            <rFont val="Tahoma"/>
            <family val="2"/>
          </rPr>
          <t xml:space="preserve">
The uplift factor is set in the Petroleum Regulations 2020.
</t>
        </r>
      </text>
    </comment>
    <comment ref="B39" authorId="0" shapeId="0" xr:uid="{00000000-0006-0000-0200-000004000000}">
      <text>
        <r>
          <rPr>
            <b/>
            <sz val="9"/>
            <color indexed="81"/>
            <rFont val="Tahoma"/>
            <family val="2"/>
          </rPr>
          <t>Ray Nguyen:</t>
        </r>
        <r>
          <rPr>
            <sz val="9"/>
            <color indexed="81"/>
            <rFont val="Tahoma"/>
            <family val="2"/>
          </rPr>
          <t xml:space="preserve">
The cap is set in the Petroleum Regulations 2020.</t>
        </r>
      </text>
    </comment>
    <comment ref="B45" authorId="0" shapeId="0" xr:uid="{00000000-0006-0000-0200-000005000000}">
      <text>
        <r>
          <rPr>
            <b/>
            <sz val="9"/>
            <color indexed="81"/>
            <rFont val="Tahoma"/>
            <family val="2"/>
          </rPr>
          <t>Ray Nguyen:</t>
        </r>
        <r>
          <rPr>
            <sz val="9"/>
            <color indexed="81"/>
            <rFont val="Tahoma"/>
            <family val="2"/>
          </rPr>
          <t xml:space="preserve">
The value of a revenue unit is increased each financial year by the annual percentage change in Darwin's Consumer Price Index or three percent - whichever is higher. This value can be found in the Revenue Units Act 2009</t>
        </r>
      </text>
    </comment>
    <comment ref="D47" authorId="0" shapeId="0" xr:uid="{00000000-0006-0000-0200-000006000000}">
      <text>
        <r>
          <rPr>
            <b/>
            <sz val="9"/>
            <color indexed="81"/>
            <rFont val="Tahoma"/>
            <family val="2"/>
          </rPr>
          <t>Ray Nguyen:</t>
        </r>
        <r>
          <rPr>
            <sz val="9"/>
            <color indexed="81"/>
            <rFont val="Tahoma"/>
            <family val="2"/>
          </rPr>
          <t xml:space="preserve">
https://nt.gov.au/employ/money-and-taxes/taxes,-royalties-and-grants/territory-revenue-office/revenue-units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 Nguyen</author>
  </authors>
  <commentList>
    <comment ref="D25" authorId="0" shapeId="0" xr:uid="{00000000-0006-0000-0300-000001000000}">
      <text>
        <r>
          <rPr>
            <b/>
            <sz val="9"/>
            <color indexed="81"/>
            <rFont val="Tahoma"/>
            <family val="2"/>
          </rPr>
          <t>Ray Nguyen:</t>
        </r>
        <r>
          <rPr>
            <sz val="9"/>
            <color indexed="81"/>
            <rFont val="Tahoma"/>
            <family val="2"/>
          </rPr>
          <t xml:space="preserve">
All activities capped up to a maximum of 2 titles</t>
        </r>
      </text>
    </comment>
  </commentList>
</comments>
</file>

<file path=xl/sharedStrings.xml><?xml version="1.0" encoding="utf-8"?>
<sst xmlns="http://schemas.openxmlformats.org/spreadsheetml/2006/main" count="167" uniqueCount="101">
  <si>
    <t>Land clearing and earthworks (for example, cutting, filling, excavating or trenching)</t>
  </si>
  <si>
    <t>The construction, operation, modification, decommissioning, dismantling or removal of other facilities used for the recovery or processing of petroleum (e.g. wellheads, gas storage tanks, processing/production facilities)</t>
  </si>
  <si>
    <t>The construction, operation, modification, decommissioning, dismantling or removal of any other facilities (e.g. wastewater flowlines, buildings, camps, wastewater storage facilities, wastewater treatment etc.)</t>
  </si>
  <si>
    <t xml:space="preserve">Seismic surveys: 
</t>
  </si>
  <si>
    <r>
      <t>–</t>
    </r>
    <r>
      <rPr>
        <sz val="11"/>
        <color theme="1"/>
        <rFont val="Calibri"/>
        <family val="2"/>
        <scheme val="minor"/>
      </rPr>
      <t>         up to 3 wells </t>
    </r>
  </si>
  <si>
    <r>
      <t>–</t>
    </r>
    <r>
      <rPr>
        <sz val="11"/>
        <color theme="1"/>
        <rFont val="Calibri"/>
        <family val="2"/>
        <scheme val="minor"/>
      </rPr>
      <t>         4 or more wells</t>
    </r>
  </si>
  <si>
    <r>
      <t>The drilling, completion, operation, modification, decommissioning, suspension or abandonment of a well that</t>
    </r>
    <r>
      <rPr>
        <b/>
        <sz val="11"/>
        <color theme="1"/>
        <rFont val="Calibri"/>
        <family val="2"/>
        <scheme val="minor"/>
      </rPr>
      <t xml:space="preserve"> INCLUDES hydraulic fracture</t>
    </r>
    <r>
      <rPr>
        <sz val="11"/>
        <color theme="1"/>
        <rFont val="Calibri"/>
        <family val="2"/>
        <scheme val="minor"/>
      </rPr>
      <t xml:space="preserve"> stimulation activities:</t>
    </r>
  </si>
  <si>
    <t>–         up to 100 km</t>
  </si>
  <si>
    <t>–         more than 100 km</t>
  </si>
  <si>
    <r>
      <t xml:space="preserve">The drilling, completion, operation, modification, decommissioning, suspension or abandonment of a well that </t>
    </r>
    <r>
      <rPr>
        <b/>
        <sz val="11"/>
        <color theme="1"/>
        <rFont val="Calibri"/>
        <family val="2"/>
        <scheme val="minor"/>
      </rPr>
      <t>DOES NOT INCLUDE</t>
    </r>
    <r>
      <rPr>
        <sz val="11"/>
        <color theme="1"/>
        <rFont val="Calibri"/>
        <family val="2"/>
        <scheme val="minor"/>
      </rPr>
      <t xml:space="preserve"> hydraulic fracture stimulation activities:</t>
    </r>
  </si>
  <si>
    <t>Cell formatting key</t>
  </si>
  <si>
    <t>#</t>
  </si>
  <si>
    <t>Output cell or calculation</t>
  </si>
  <si>
    <t>Named range reference name</t>
  </si>
  <si>
    <t>Activity ratings</t>
  </si>
  <si>
    <t>Base fee and unit value</t>
  </si>
  <si>
    <t>Revenue units</t>
  </si>
  <si>
    <t>Base Fee</t>
  </si>
  <si>
    <t>Assessment Fee</t>
  </si>
  <si>
    <t>Compliance Levy</t>
  </si>
  <si>
    <t xml:space="preserve">Assessment Fee </t>
  </si>
  <si>
    <t>Duration of environment management plan (Compliance levy only)</t>
  </si>
  <si>
    <t>Beetaloo-Sub basin uplift factor</t>
  </si>
  <si>
    <t>Compliance Levy Cap</t>
  </si>
  <si>
    <t>Assessment Rating</t>
  </si>
  <si>
    <t>Unit value</t>
  </si>
  <si>
    <t>Compliance levy</t>
  </si>
  <si>
    <t>Compliance Rating</t>
  </si>
  <si>
    <t>Activities Capped</t>
  </si>
  <si>
    <t>Unit Value</t>
  </si>
  <si>
    <t>Does the EMP contain a regulated activity conducted in the Beetaloo sub-basin?</t>
  </si>
  <si>
    <t xml:space="preserve">Enter the assessment ratings and compliance ratings for each regulated activity. </t>
  </si>
  <si>
    <t xml:space="preserve">Enter the base fee and unit value for the assessment fee and compliance levy. </t>
  </si>
  <si>
    <t>Regional uplift factor (Compliance levy only)</t>
  </si>
  <si>
    <t>Regional uplift applicability (Compliance levy only)</t>
  </si>
  <si>
    <t>Select whether the EMP includes a regulated activity within the Beetaloo sub-basin</t>
  </si>
  <si>
    <t>Activity Total</t>
  </si>
  <si>
    <t>Background</t>
  </si>
  <si>
    <r>
      <rPr>
        <b/>
        <sz val="11"/>
        <color theme="1"/>
        <rFont val="Calibri"/>
        <family val="2"/>
        <scheme val="minor"/>
      </rPr>
      <t>Activity based</t>
    </r>
    <r>
      <rPr>
        <sz val="11"/>
        <color theme="1"/>
        <rFont val="Calibri"/>
        <family val="2"/>
        <scheme val="minor"/>
      </rPr>
      <t xml:space="preserve"> - The assessment fees and compliance levy is activity-based to ensure that interest holders that propose or conduct larger and more complex operations are charged for the increased time and cost taken by regulators to assess more complicated plans and to regulate more complex operations. </t>
    </r>
  </si>
  <si>
    <r>
      <rPr>
        <b/>
        <sz val="11"/>
        <color theme="1"/>
        <rFont val="Calibri"/>
        <family val="2"/>
        <scheme val="minor"/>
      </rPr>
      <t>Monitoring and Compliance Levy</t>
    </r>
    <r>
      <rPr>
        <sz val="11"/>
        <color theme="1"/>
        <rFont val="Calibri"/>
        <family val="2"/>
        <scheme val="minor"/>
      </rPr>
      <t xml:space="preserve"> (Compliance Levy) - A tax imposed to fund monitoring, compliance, enforcement and information gathering activities by agencies and more broadly, any other activity where costs are not already recovered through another fee or charge in the Act and Petroleum Regulations. The compliance levy is payable annually for each approved environment management plan. Where the environment management plan is newly approved or revised, the interest holder is liable to pay the portion of compliance levy costs attributable to the remainder of the financial year from the day the new or revised plan was approved.</t>
    </r>
  </si>
  <si>
    <t xml:space="preserve">Enter the value of the uplift factor for the Beetaloo Sub-Basin. </t>
  </si>
  <si>
    <r>
      <rPr>
        <b/>
        <sz val="11"/>
        <color theme="1"/>
        <rFont val="Calibri"/>
        <family val="2"/>
        <scheme val="minor"/>
      </rPr>
      <t>Components of activity based charges</t>
    </r>
    <r>
      <rPr>
        <sz val="11"/>
        <color theme="1"/>
        <rFont val="Calibri"/>
        <family val="2"/>
        <scheme val="minor"/>
      </rPr>
      <t xml:space="preserve"> - The formula for calculating the assessment fee and compliance levy is based on two components: a base fee and a variable component reflecting the nature of activities in an EMP. The variable component is based on a system of ratings where each regulated activity is assigned a rating and the sum of the ratings per environment management plan are multiplied by a dollar value (unit value).</t>
    </r>
  </si>
  <si>
    <r>
      <rPr>
        <b/>
        <sz val="11"/>
        <color theme="1"/>
        <rFont val="Calibri"/>
        <family val="2"/>
        <scheme val="minor"/>
      </rPr>
      <t>Activity cap</t>
    </r>
    <r>
      <rPr>
        <sz val="11"/>
        <color theme="1"/>
        <rFont val="Calibri"/>
        <family val="2"/>
        <scheme val="minor"/>
      </rPr>
      <t xml:space="preserve"> - A cap of 2 activities applies for the compliance levy. This means that where the same activity occurs across two or more titles, the activity rating will apply for a maximum of two times. The cap on activities reflects that interest holders often have similar risk management approaches to activities spanning multiple titles and efficiencies apply to the regulator's costs of monitoring and compliance in such circumstances. There is no cap for the assessment fee.</t>
    </r>
  </si>
  <si>
    <r>
      <rPr>
        <b/>
        <sz val="11"/>
        <color theme="1"/>
        <rFont val="Calibri"/>
        <family val="2"/>
        <scheme val="minor"/>
      </rPr>
      <t>Interest holders with multiple environment management plans</t>
    </r>
    <r>
      <rPr>
        <sz val="11"/>
        <color theme="1"/>
        <rFont val="Calibri"/>
        <family val="2"/>
        <scheme val="minor"/>
      </rPr>
      <t xml:space="preserve"> - An assessment fee and compliance levy will be payable for each environment management plan submitted or approved. For example, a title holder with 3 approved environment management plans would be required to pay 3 levies.</t>
    </r>
  </si>
  <si>
    <r>
      <rPr>
        <b/>
        <sz val="11"/>
        <color theme="1"/>
        <rFont val="Calibri"/>
        <family val="2"/>
        <scheme val="minor"/>
      </rPr>
      <t>Beetaloo Sub-basin uplift</t>
    </r>
    <r>
      <rPr>
        <sz val="11"/>
        <color theme="1"/>
        <rFont val="Calibri"/>
        <family val="2"/>
        <scheme val="minor"/>
      </rPr>
      <t xml:space="preserve"> - The Beetaloo Sub-basin uplift is intended to recover costs associated with baseline studies undertaken in the Beetaloo Sub-basin from those that operate in that area. Cost recovery occurs through the compliance levy. If an interest holder is approved to carry out activities on petroleum titles in the Beetaloo Sub-basin a 30% premium will apply to the compliance levy payable.</t>
    </r>
  </si>
  <si>
    <t>Version</t>
  </si>
  <si>
    <t>Assessment</t>
  </si>
  <si>
    <t>Compliance</t>
  </si>
  <si>
    <t>Regulated activities in the EMP</t>
  </si>
  <si>
    <t>Rating Total</t>
  </si>
  <si>
    <t>Title 1:</t>
  </si>
  <si>
    <t>Title 2:</t>
  </si>
  <si>
    <t>Title 3:</t>
  </si>
  <si>
    <t>Title 4:</t>
  </si>
  <si>
    <t>Title 5:</t>
  </si>
  <si>
    <t>Title 6:</t>
  </si>
  <si>
    <t>Activity caps (Compliance levy only)</t>
  </si>
  <si>
    <t>Date EMP approved</t>
  </si>
  <si>
    <t>Enter the date the EMP was approved</t>
  </si>
  <si>
    <t>Variable component</t>
  </si>
  <si>
    <t>Base fee component</t>
  </si>
  <si>
    <t>Fee Summary</t>
  </si>
  <si>
    <t>Source: Petroleum Regulations 2020. Schedule 4A. Section 2(b)</t>
  </si>
  <si>
    <t>Source: Petroleum Regulations 2020: Schedule 4A. Section 3(a)</t>
  </si>
  <si>
    <t>Source: Petroleum Regulations 2020: Schedule 1B. Section 2(1) and 2(2)</t>
  </si>
  <si>
    <t>Source: Petroleum Regulations 2020: Part 5B. Section 66C(2)(a) and 2(b)</t>
  </si>
  <si>
    <t xml:space="preserve">Source: Assessment Ratings Schedule 1B Table. Compliance Ratings Schedule 4A Table. </t>
  </si>
  <si>
    <t>End of financial year</t>
  </si>
  <si>
    <t>Difference in days</t>
  </si>
  <si>
    <t>Proportion of time remaining in financial year</t>
  </si>
  <si>
    <t>$</t>
  </si>
  <si>
    <t>Title Code</t>
  </si>
  <si>
    <t>User input data cell</t>
  </si>
  <si>
    <t>Published input data cell</t>
  </si>
  <si>
    <t xml:space="preserve">Total Assessment fee </t>
  </si>
  <si>
    <t>Unit</t>
  </si>
  <si>
    <t>Revenue Unit</t>
  </si>
  <si>
    <t>Total Variable component</t>
  </si>
  <si>
    <t>Rating Units</t>
  </si>
  <si>
    <t xml:space="preserve">Base Compliance fee </t>
  </si>
  <si>
    <t>Beetaloo Uplift</t>
  </si>
  <si>
    <t>Levy Payable</t>
  </si>
  <si>
    <t>%</t>
  </si>
  <si>
    <t>Start of financial year</t>
  </si>
  <si>
    <t>Enter the regulated activities contained in the environment management plan</t>
  </si>
  <si>
    <t>$/Revenue Unit</t>
  </si>
  <si>
    <t>Rating Calculation</t>
  </si>
  <si>
    <t>EMP inputs</t>
  </si>
  <si>
    <t>Inputs from regulation</t>
  </si>
  <si>
    <t>Annual Levy</t>
  </si>
  <si>
    <r>
      <t xml:space="preserve">Assessment Fee </t>
    </r>
    <r>
      <rPr>
        <sz val="11"/>
        <rFont val="Calibri"/>
        <family val="2"/>
        <scheme val="minor"/>
      </rPr>
      <t>- A fee imposed to recover the cost of assessing and approving environment management plans. The fee is a one-off fee charged per environment management plan submitted for assessment to the regulator.</t>
    </r>
  </si>
  <si>
    <t xml:space="preserve">Enter the value of a revenue unit for the relevant financial year. </t>
  </si>
  <si>
    <t xml:space="preserve">Value of revenue unit </t>
  </si>
  <si>
    <t xml:space="preserve">Source: Revenue Units Act 2009. Section 4(1)(a) or online </t>
  </si>
  <si>
    <r>
      <t>The drilling, completion, operation, modification, decommissioning, suspension or abandonment of a well that</t>
    </r>
    <r>
      <rPr>
        <b/>
        <sz val="11"/>
        <color theme="1"/>
        <rFont val="Calibri"/>
        <family val="2"/>
        <scheme val="minor"/>
      </rPr>
      <t xml:space="preserve"> INCLUDES </t>
    </r>
    <r>
      <rPr>
        <sz val="11"/>
        <color theme="1"/>
        <rFont val="Calibri"/>
        <family val="2"/>
        <scheme val="minor"/>
      </rPr>
      <t>hydraulic fracture stimulation activities:</t>
    </r>
  </si>
  <si>
    <t>Total Assessment Rating for the Environment Management Plan</t>
  </si>
  <si>
    <t>Total Compliance Rating for the Environment Management Plan</t>
  </si>
  <si>
    <t>Proportion of year liable for levy</t>
  </si>
  <si>
    <t xml:space="preserve">Enter the cap on activities, if any, that are counted when calculating the compliance levy. </t>
  </si>
  <si>
    <t>Environment Management Plan Assessment Fee and Compliance Levy Calculator - 2025-26</t>
  </si>
  <si>
    <t xml:space="preserve">Version 5.0 - Designed for calculating the EMP assessment fee and compliance levy for EMPs submitted and approved in the 2025-26 financial year. Inputs are sourced from the Revenue Units Act 2009 and the Petroleum Act 1984 and Petroleum Regulations 2020 as amended by the Petroleum Legislation Amendment Act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</si>
</sst>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C09]d\ mmmm\ yyyy;@"/>
    <numFmt numFmtId="165"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4"/>
      <name val="Calibri"/>
      <family val="2"/>
      <scheme val="minor"/>
    </font>
    <font>
      <sz val="11"/>
      <name val="Calibri"/>
      <family val="2"/>
      <scheme val="minor"/>
    </font>
    <font>
      <b/>
      <sz val="11"/>
      <color theme="0"/>
      <name val="Calibri"/>
      <family val="2"/>
      <scheme val="minor"/>
    </font>
    <font>
      <sz val="11"/>
      <color rgb="FFFF0000"/>
      <name val="Calibri"/>
      <family val="2"/>
      <scheme val="minor"/>
    </font>
    <font>
      <b/>
      <sz val="11"/>
      <name val="Calibri"/>
      <family val="2"/>
      <scheme val="minor"/>
    </font>
    <font>
      <sz val="11"/>
      <color theme="9"/>
      <name val="Calibri"/>
      <family val="2"/>
      <scheme val="minor"/>
    </font>
    <font>
      <sz val="11"/>
      <color theme="0"/>
      <name val="Calibri"/>
      <family val="2"/>
      <scheme val="minor"/>
    </font>
    <font>
      <sz val="9"/>
      <color indexed="81"/>
      <name val="Tahoma"/>
      <family val="2"/>
    </font>
    <font>
      <b/>
      <sz val="9"/>
      <color indexed="81"/>
      <name val="Tahoma"/>
      <family val="2"/>
    </font>
    <font>
      <b/>
      <sz val="18"/>
      <name val="Calibri"/>
      <family val="2"/>
      <scheme val="minor"/>
    </font>
    <font>
      <i/>
      <sz val="11"/>
      <color theme="1"/>
      <name val="Calibri"/>
      <family val="2"/>
      <scheme val="minor"/>
    </font>
    <font>
      <b/>
      <sz val="13"/>
      <color theme="3"/>
      <name val="Calibri"/>
      <family val="2"/>
      <scheme val="minor"/>
    </font>
    <font>
      <sz val="11"/>
      <color theme="4" tint="-0.499984740745262"/>
      <name val="Calibri"/>
      <family val="2"/>
      <scheme val="minor"/>
    </font>
    <font>
      <sz val="11"/>
      <color theme="9" tint="-0.499984740745262"/>
      <name val="Calibri"/>
      <family val="2"/>
      <scheme val="minor"/>
    </font>
    <font>
      <u/>
      <sz val="11"/>
      <color theme="10"/>
      <name val="Calibri"/>
      <family val="2"/>
      <scheme val="minor"/>
    </font>
  </fonts>
  <fills count="6">
    <fill>
      <patternFill patternType="none"/>
    </fill>
    <fill>
      <patternFill patternType="gray125"/>
    </fill>
    <fill>
      <patternFill patternType="lightGray"/>
    </fill>
    <fill>
      <patternFill patternType="solid">
        <fgColor theme="4" tint="0.79998168889431442"/>
        <bgColor indexed="64"/>
      </patternFill>
    </fill>
    <fill>
      <patternFill patternType="solid">
        <fgColor theme="7" tint="0.79998168889431442"/>
        <bgColor indexed="64"/>
      </patternFill>
    </fill>
    <fill>
      <patternFill patternType="solid">
        <fgColor rgb="FF0070C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right/>
      <top style="thin">
        <color theme="0" tint="-0.24994659260841701"/>
      </top>
      <bottom style="thin">
        <color theme="0" tint="-0.24994659260841701"/>
      </bottom>
      <diagonal/>
    </border>
    <border>
      <left/>
      <right/>
      <top style="thin">
        <color theme="0" tint="-0.24994659260841701"/>
      </top>
      <bottom/>
      <diagonal/>
    </border>
  </borders>
  <cellStyleXfs count="8">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4" fillId="0" borderId="15" applyNumberFormat="0" applyFill="0" applyAlignment="0" applyProtection="0"/>
    <xf numFmtId="0" fontId="16" fillId="4" borderId="0" applyNumberFormat="0" applyBorder="0" applyAlignment="0">
      <alignment horizontal="center"/>
    </xf>
    <xf numFmtId="0" fontId="15" fillId="3" borderId="0" applyNumberFormat="0" applyBorder="0" applyAlignment="0">
      <alignment horizontal="center"/>
    </xf>
    <xf numFmtId="0" fontId="17" fillId="0" borderId="0" applyNumberFormat="0" applyFill="0" applyBorder="0" applyAlignment="0" applyProtection="0"/>
  </cellStyleXfs>
  <cellXfs count="118">
    <xf numFmtId="0" fontId="0" fillId="0" borderId="0" xfId="0"/>
    <xf numFmtId="0" fontId="0" fillId="0" borderId="0" xfId="0" applyAlignment="1">
      <alignment wrapText="1"/>
    </xf>
    <xf numFmtId="0" fontId="3" fillId="0" borderId="0" xfId="1" applyFont="1" applyAlignment="1">
      <alignment wrapText="1"/>
    </xf>
    <xf numFmtId="0" fontId="4" fillId="0" borderId="3" xfId="0" applyFont="1" applyBorder="1" applyAlignment="1">
      <alignment vertical="top" wrapText="1"/>
    </xf>
    <xf numFmtId="0" fontId="0" fillId="0" borderId="3" xfId="0" applyBorder="1" applyAlignment="1">
      <alignment horizontal="left" vertical="top" wrapText="1"/>
    </xf>
    <xf numFmtId="0" fontId="0" fillId="0" borderId="5" xfId="0" applyBorder="1" applyAlignment="1">
      <alignment vertical="top" wrapText="1"/>
    </xf>
    <xf numFmtId="0" fontId="4" fillId="0" borderId="2" xfId="0" applyFont="1" applyBorder="1" applyAlignment="1">
      <alignment vertical="top" wrapText="1"/>
    </xf>
    <xf numFmtId="0" fontId="0" fillId="2" borderId="8" xfId="0" applyFill="1" applyBorder="1" applyAlignment="1">
      <alignment horizontal="center" vertical="center"/>
    </xf>
    <xf numFmtId="0" fontId="4" fillId="0" borderId="4" xfId="0" quotePrefix="1" applyFont="1" applyBorder="1" applyAlignment="1">
      <alignment vertical="top" wrapText="1"/>
    </xf>
    <xf numFmtId="0" fontId="0" fillId="0" borderId="2" xfId="0" applyBorder="1" applyAlignment="1">
      <alignment vertical="top" wrapText="1"/>
    </xf>
    <xf numFmtId="0" fontId="0" fillId="0" borderId="4" xfId="0" applyBorder="1" applyAlignment="1">
      <alignment horizontal="left" vertical="top" wrapText="1"/>
    </xf>
    <xf numFmtId="0" fontId="0" fillId="0" borderId="0" xfId="1" applyFont="1"/>
    <xf numFmtId="0" fontId="3" fillId="3" borderId="0" xfId="0" applyFont="1" applyFill="1" applyAlignment="1">
      <alignment horizontal="center"/>
    </xf>
    <xf numFmtId="0" fontId="0" fillId="0" borderId="0" xfId="0" applyAlignment="1">
      <alignment horizontal="center"/>
    </xf>
    <xf numFmtId="0" fontId="8" fillId="4" borderId="0" xfId="0" applyFont="1" applyFill="1" applyAlignment="1">
      <alignment horizontal="center"/>
    </xf>
    <xf numFmtId="0" fontId="6" fillId="0" borderId="0" xfId="0" applyFont="1" applyAlignment="1">
      <alignment horizontal="center"/>
    </xf>
    <xf numFmtId="0" fontId="7" fillId="0" borderId="0" xfId="0" applyFont="1" applyAlignment="1">
      <alignment wrapText="1"/>
    </xf>
    <xf numFmtId="0" fontId="4" fillId="0" borderId="0" xfId="0" applyFont="1"/>
    <xf numFmtId="0" fontId="7" fillId="0" borderId="0" xfId="0" applyFont="1" applyAlignment="1">
      <alignment horizontal="justify" vertical="top" wrapText="1"/>
    </xf>
    <xf numFmtId="0" fontId="0" fillId="0" borderId="1" xfId="0" applyBorder="1" applyAlignment="1">
      <alignment wrapText="1"/>
    </xf>
    <xf numFmtId="0" fontId="4" fillId="0" borderId="0" xfId="0" applyFont="1" applyAlignment="1">
      <alignment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left" vertical="center" wrapText="1"/>
    </xf>
    <xf numFmtId="0" fontId="5" fillId="5" borderId="0" xfId="0" applyFont="1" applyFill="1" applyAlignment="1">
      <alignment wrapText="1"/>
    </xf>
    <xf numFmtId="0" fontId="9" fillId="5" borderId="0" xfId="0" applyFont="1" applyFill="1"/>
    <xf numFmtId="0" fontId="9" fillId="5" borderId="0" xfId="1" applyFont="1" applyFill="1" applyAlignment="1">
      <alignment wrapText="1"/>
    </xf>
    <xf numFmtId="0" fontId="3" fillId="0" borderId="0" xfId="1" applyFont="1" applyAlignment="1">
      <alignment horizontal="center" vertical="center" wrapText="1"/>
    </xf>
    <xf numFmtId="0" fontId="4" fillId="0" borderId="1" xfId="0" applyFont="1" applyBorder="1" applyAlignment="1">
      <alignment horizontal="justify" vertical="top" wrapText="1"/>
    </xf>
    <xf numFmtId="0" fontId="0" fillId="0" borderId="13" xfId="0" applyBorder="1"/>
    <xf numFmtId="0" fontId="2" fillId="0" borderId="5" xfId="0" applyFont="1" applyBorder="1" applyAlignment="1">
      <alignment wrapText="1"/>
    </xf>
    <xf numFmtId="0" fontId="4" fillId="0" borderId="3" xfId="0" applyFont="1" applyBorder="1" applyAlignment="1">
      <alignment horizontal="justify" vertical="top" wrapText="1"/>
    </xf>
    <xf numFmtId="0" fontId="0" fillId="2" borderId="10" xfId="0" applyFill="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0" xfId="1" applyFont="1"/>
    <xf numFmtId="0" fontId="5" fillId="5" borderId="0" xfId="1" applyFont="1" applyFill="1"/>
    <xf numFmtId="0" fontId="0" fillId="5" borderId="0" xfId="1" applyFont="1" applyFill="1"/>
    <xf numFmtId="0" fontId="0" fillId="0" borderId="0" xfId="1" applyFont="1" applyAlignment="1">
      <alignment wrapText="1"/>
    </xf>
    <xf numFmtId="0" fontId="7" fillId="0" borderId="0" xfId="0" applyFont="1"/>
    <xf numFmtId="0" fontId="12" fillId="0" borderId="0" xfId="0" applyFont="1"/>
    <xf numFmtId="0" fontId="0" fillId="0" borderId="0" xfId="0" applyAlignment="1">
      <alignment horizontal="left" vertical="top" wrapText="1"/>
    </xf>
    <xf numFmtId="0" fontId="0" fillId="0" borderId="0" xfId="0" applyAlignment="1">
      <alignment horizontal="left" wrapText="1"/>
    </xf>
    <xf numFmtId="0" fontId="7" fillId="0" borderId="0" xfId="1" applyFont="1" applyAlignment="1">
      <alignment wrapText="1"/>
    </xf>
    <xf numFmtId="0" fontId="0" fillId="0" borderId="4" xfId="0"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4" xfId="0" quotePrefix="1" applyFont="1" applyBorder="1" applyAlignment="1">
      <alignment vertical="top"/>
    </xf>
    <xf numFmtId="0" fontId="0" fillId="0" borderId="3" xfId="0" applyBorder="1" applyAlignment="1">
      <alignment horizontal="left" vertical="top"/>
    </xf>
    <xf numFmtId="0" fontId="0" fillId="0" borderId="4" xfId="0" applyBorder="1" applyAlignment="1">
      <alignment horizontal="left" vertical="top"/>
    </xf>
    <xf numFmtId="0" fontId="4" fillId="0" borderId="5" xfId="0" applyFont="1" applyBorder="1" applyAlignment="1">
      <alignment horizontal="justify" vertical="top"/>
    </xf>
    <xf numFmtId="0" fontId="5" fillId="5" borderId="0" xfId="0" applyFont="1" applyFill="1" applyAlignment="1">
      <alignment horizontal="justify" vertical="top"/>
    </xf>
    <xf numFmtId="0" fontId="2" fillId="0" borderId="9" xfId="0" applyFont="1" applyBorder="1" applyAlignment="1">
      <alignment horizontal="left" vertical="center"/>
    </xf>
    <xf numFmtId="0" fontId="4" fillId="0" borderId="0" xfId="0" applyFont="1" applyAlignment="1">
      <alignment horizontal="justify" vertical="top"/>
    </xf>
    <xf numFmtId="0" fontId="16" fillId="4" borderId="1" xfId="5" applyBorder="1">
      <alignment horizontal="center"/>
    </xf>
    <xf numFmtId="0" fontId="0" fillId="2" borderId="1" xfId="0" applyFill="1" applyBorder="1" applyAlignment="1">
      <alignment horizontal="center" vertical="center"/>
    </xf>
    <xf numFmtId="0" fontId="2" fillId="0" borderId="0" xfId="0" applyFont="1" applyAlignment="1">
      <alignment wrapText="1"/>
    </xf>
    <xf numFmtId="43" fontId="0" fillId="0" borderId="0" xfId="2" applyFont="1"/>
    <xf numFmtId="43" fontId="5" fillId="5" borderId="0" xfId="2" applyFont="1" applyFill="1" applyBorder="1" applyAlignment="1">
      <alignment wrapText="1"/>
    </xf>
    <xf numFmtId="165" fontId="16" fillId="4" borderId="1" xfId="2" applyNumberFormat="1" applyFont="1" applyFill="1" applyBorder="1" applyAlignment="1">
      <alignment horizontal="center"/>
    </xf>
    <xf numFmtId="0" fontId="13" fillId="0" borderId="0" xfId="0" applyFont="1" applyAlignment="1">
      <alignment horizontal="center" vertical="center" wrapText="1"/>
    </xf>
    <xf numFmtId="0" fontId="14" fillId="0" borderId="15" xfId="4" applyAlignment="1">
      <alignment wrapText="1"/>
    </xf>
    <xf numFmtId="0" fontId="14" fillId="0" borderId="15" xfId="4"/>
    <xf numFmtId="0" fontId="0" fillId="0" borderId="16" xfId="0" applyBorder="1" applyAlignment="1">
      <alignment wrapText="1"/>
    </xf>
    <xf numFmtId="43" fontId="0" fillId="0" borderId="16" xfId="2" applyFont="1" applyBorder="1"/>
    <xf numFmtId="0" fontId="0" fillId="0" borderId="16" xfId="0" applyBorder="1"/>
    <xf numFmtId="0" fontId="2" fillId="0" borderId="16" xfId="0" applyFont="1" applyBorder="1" applyAlignment="1">
      <alignment horizontal="center" wrapText="1"/>
    </xf>
    <xf numFmtId="43" fontId="2" fillId="0" borderId="16" xfId="2" applyFont="1" applyBorder="1" applyAlignment="1">
      <alignment horizontal="center"/>
    </xf>
    <xf numFmtId="0" fontId="2" fillId="0" borderId="16" xfId="0" applyFont="1" applyBorder="1" applyAlignment="1">
      <alignment horizontal="center"/>
    </xf>
    <xf numFmtId="0" fontId="2" fillId="0" borderId="16" xfId="0" applyFont="1" applyBorder="1" applyAlignment="1">
      <alignment wrapText="1"/>
    </xf>
    <xf numFmtId="0" fontId="13" fillId="0" borderId="16" xfId="0" applyFont="1" applyBorder="1" applyAlignment="1">
      <alignment horizontal="center" wrapText="1"/>
    </xf>
    <xf numFmtId="43" fontId="0" fillId="0" borderId="16" xfId="2" applyFont="1" applyBorder="1" applyAlignment="1">
      <alignment horizontal="right" vertical="center"/>
    </xf>
    <xf numFmtId="0" fontId="0" fillId="0" borderId="16" xfId="0" applyBorder="1" applyAlignment="1">
      <alignment horizontal="center" wrapText="1"/>
    </xf>
    <xf numFmtId="43" fontId="2" fillId="0" borderId="16" xfId="2" applyFont="1" applyBorder="1"/>
    <xf numFmtId="2" fontId="0" fillId="0" borderId="16" xfId="0" applyNumberFormat="1" applyBorder="1"/>
    <xf numFmtId="9" fontId="0" fillId="0" borderId="16" xfId="3" applyFont="1" applyBorder="1"/>
    <xf numFmtId="0" fontId="0" fillId="0" borderId="17" xfId="0" applyBorder="1" applyAlignment="1">
      <alignment wrapText="1"/>
    </xf>
    <xf numFmtId="43" fontId="0" fillId="0" borderId="17" xfId="2" applyFont="1" applyBorder="1"/>
    <xf numFmtId="0" fontId="0" fillId="0" borderId="17" xfId="0" applyBorder="1"/>
    <xf numFmtId="0" fontId="2" fillId="0" borderId="13" xfId="0" applyFont="1" applyBorder="1" applyAlignment="1">
      <alignment wrapText="1"/>
    </xf>
    <xf numFmtId="43" fontId="2" fillId="0" borderId="13" xfId="2" applyFont="1" applyBorder="1"/>
    <xf numFmtId="0" fontId="2" fillId="0" borderId="13" xfId="0" applyFont="1" applyBorder="1"/>
    <xf numFmtId="0" fontId="0" fillId="0" borderId="13" xfId="0" applyBorder="1" applyAlignment="1">
      <alignment wrapText="1"/>
    </xf>
    <xf numFmtId="0" fontId="13" fillId="0" borderId="13" xfId="0" applyFont="1" applyBorder="1" applyAlignment="1">
      <alignment horizontal="center" wrapText="1"/>
    </xf>
    <xf numFmtId="2" fontId="0" fillId="0" borderId="13" xfId="0" applyNumberFormat="1" applyBorder="1"/>
    <xf numFmtId="0" fontId="13" fillId="0" borderId="0" xfId="0" applyFont="1" applyAlignment="1">
      <alignment horizontal="center" wrapText="1"/>
    </xf>
    <xf numFmtId="43" fontId="0" fillId="0" borderId="0" xfId="2" applyFont="1" applyBorder="1" applyAlignment="1">
      <alignment horizontal="right" vertical="center"/>
    </xf>
    <xf numFmtId="0" fontId="2" fillId="0" borderId="13" xfId="0" applyFont="1" applyBorder="1" applyAlignment="1">
      <alignment horizontal="center" wrapText="1"/>
    </xf>
    <xf numFmtId="0" fontId="17" fillId="0" borderId="0" xfId="7"/>
    <xf numFmtId="43" fontId="0" fillId="0" borderId="0" xfId="0" applyNumberFormat="1"/>
    <xf numFmtId="0" fontId="2" fillId="0" borderId="0" xfId="0" applyFont="1" applyAlignment="1">
      <alignment horizontal="centerContinuous"/>
    </xf>
    <xf numFmtId="0" fontId="15" fillId="3" borderId="1" xfId="6" applyBorder="1" applyAlignment="1" applyProtection="1">
      <alignment horizontal="center" vertical="center" wrapText="1"/>
      <protection locked="0"/>
    </xf>
    <xf numFmtId="0" fontId="15" fillId="3" borderId="6" xfId="6" applyBorder="1" applyAlignment="1" applyProtection="1">
      <alignment horizontal="center" vertical="center" wrapText="1"/>
      <protection locked="0"/>
    </xf>
    <xf numFmtId="0" fontId="15" fillId="3" borderId="7" xfId="6" applyBorder="1" applyAlignment="1" applyProtection="1">
      <alignment horizontal="center" vertical="center" wrapText="1"/>
      <protection locked="0"/>
    </xf>
    <xf numFmtId="9" fontId="15" fillId="3" borderId="1" xfId="6" applyNumberFormat="1" applyBorder="1" applyAlignment="1" applyProtection="1">
      <alignment horizontal="center" vertical="center" wrapText="1"/>
      <protection locked="0"/>
    </xf>
    <xf numFmtId="164" fontId="15" fillId="3" borderId="1" xfId="6" applyNumberFormat="1" applyBorder="1" applyAlignment="1" applyProtection="1">
      <alignment horizontal="center" vertical="center" wrapText="1"/>
      <protection locked="0"/>
    </xf>
    <xf numFmtId="0" fontId="14" fillId="0" borderId="15" xfId="4" applyAlignment="1" applyProtection="1">
      <alignment wrapText="1"/>
    </xf>
    <xf numFmtId="0" fontId="0" fillId="0" borderId="0" xfId="0" applyAlignment="1">
      <alignment horizontal="left" vertical="top"/>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4" fillId="0" borderId="5" xfId="0" applyFont="1" applyBorder="1" applyAlignment="1">
      <alignment horizontal="justify" vertical="top" wrapText="1"/>
    </xf>
    <xf numFmtId="0" fontId="4" fillId="0" borderId="0" xfId="0" applyFont="1" applyAlignment="1">
      <alignment horizontal="justify" vertical="top" wrapText="1"/>
    </xf>
    <xf numFmtId="0" fontId="5" fillId="0" borderId="0" xfId="0" applyFont="1" applyAlignment="1">
      <alignment wrapText="1"/>
    </xf>
    <xf numFmtId="0" fontId="0" fillId="0" borderId="5" xfId="0" applyBorder="1" applyAlignment="1">
      <alignment wrapText="1"/>
    </xf>
    <xf numFmtId="0" fontId="3" fillId="0" borderId="1"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9" fontId="3" fillId="0" borderId="0" xfId="1" applyNumberFormat="1" applyFont="1" applyAlignment="1">
      <alignment horizontal="center" vertical="center" wrapText="1"/>
    </xf>
    <xf numFmtId="164" fontId="16" fillId="4" borderId="1" xfId="5" applyNumberFormat="1" applyBorder="1">
      <alignment horizontal="center"/>
    </xf>
    <xf numFmtId="0" fontId="0" fillId="0" borderId="1" xfId="0" applyBorder="1"/>
    <xf numFmtId="9" fontId="0" fillId="0" borderId="1" xfId="3" applyFont="1" applyBorder="1" applyProtection="1"/>
  </cellXfs>
  <cellStyles count="8">
    <cellStyle name="Comma" xfId="2" builtinId="3"/>
    <cellStyle name="Heading 2" xfId="4" builtinId="17"/>
    <cellStyle name="Hyperlink" xfId="7" builtinId="8"/>
    <cellStyle name="Normal" xfId="0" builtinId="0"/>
    <cellStyle name="Normal 2" xfId="1" xr:uid="{00000000-0005-0000-0000-000004000000}"/>
    <cellStyle name="Percent" xfId="3" builtinId="5"/>
    <cellStyle name="Style 1" xfId="5" xr:uid="{00000000-0005-0000-0000-000006000000}"/>
    <cellStyle name="Style 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29"/>
  <sheetViews>
    <sheetView showGridLines="0" tabSelected="1" zoomScale="85" zoomScaleNormal="85" workbookViewId="0">
      <selection activeCell="E16" sqref="E16"/>
    </sheetView>
  </sheetViews>
  <sheetFormatPr defaultRowHeight="15" x14ac:dyDescent="0.25"/>
  <cols>
    <col min="3" max="3" width="143.7109375" customWidth="1"/>
  </cols>
  <sheetData>
    <row r="2" spans="2:6" ht="23.25" x14ac:dyDescent="0.35">
      <c r="C2" s="47" t="s">
        <v>99</v>
      </c>
      <c r="D2" s="17"/>
      <c r="E2" s="17"/>
      <c r="F2" s="17"/>
    </row>
    <row r="3" spans="2:6" ht="23.25" x14ac:dyDescent="0.35">
      <c r="C3" s="47"/>
      <c r="D3" s="17"/>
      <c r="E3" s="17"/>
      <c r="F3" s="17"/>
    </row>
    <row r="4" spans="2:6" x14ac:dyDescent="0.25">
      <c r="C4" s="43" t="s">
        <v>45</v>
      </c>
      <c r="D4" s="43"/>
      <c r="E4" s="17"/>
      <c r="F4" s="17"/>
    </row>
    <row r="5" spans="2:6" x14ac:dyDescent="0.25">
      <c r="F5" s="17"/>
    </row>
    <row r="6" spans="2:6" ht="45" x14ac:dyDescent="0.25">
      <c r="C6" s="1" t="s">
        <v>100</v>
      </c>
      <c r="F6" s="17"/>
    </row>
    <row r="7" spans="2:6" x14ac:dyDescent="0.25">
      <c r="C7" s="46"/>
      <c r="D7" s="17"/>
      <c r="E7" s="17"/>
      <c r="F7" s="17"/>
    </row>
    <row r="8" spans="2:6" x14ac:dyDescent="0.25">
      <c r="B8" s="11"/>
      <c r="C8" s="43" t="s">
        <v>37</v>
      </c>
      <c r="D8" s="43"/>
      <c r="E8" s="42"/>
      <c r="F8" s="42"/>
    </row>
    <row r="9" spans="2:6" x14ac:dyDescent="0.25">
      <c r="B9" s="11"/>
      <c r="C9" s="42"/>
      <c r="D9" s="42"/>
      <c r="E9" s="42"/>
      <c r="F9" s="42"/>
    </row>
    <row r="10" spans="2:6" ht="30" x14ac:dyDescent="0.25">
      <c r="B10" s="11"/>
      <c r="C10" s="50" t="s">
        <v>90</v>
      </c>
      <c r="D10" s="42"/>
      <c r="E10" s="42"/>
      <c r="F10" s="42"/>
    </row>
    <row r="11" spans="2:6" x14ac:dyDescent="0.25">
      <c r="B11" s="11"/>
    </row>
    <row r="12" spans="2:6" ht="75" x14ac:dyDescent="0.25">
      <c r="C12" s="45" t="s">
        <v>39</v>
      </c>
    </row>
    <row r="13" spans="2:6" x14ac:dyDescent="0.25">
      <c r="B13" s="11"/>
    </row>
    <row r="14" spans="2:6" ht="33.75" customHeight="1" x14ac:dyDescent="0.25">
      <c r="B14" s="11"/>
      <c r="C14" s="48" t="s">
        <v>38</v>
      </c>
    </row>
    <row r="15" spans="2:6" x14ac:dyDescent="0.25">
      <c r="B15" s="11"/>
    </row>
    <row r="16" spans="2:6" ht="46.5" customHeight="1" x14ac:dyDescent="0.25">
      <c r="B16" s="11"/>
      <c r="C16" s="1" t="s">
        <v>41</v>
      </c>
    </row>
    <row r="17" spans="2:6" ht="15" customHeight="1" x14ac:dyDescent="0.25">
      <c r="B17" s="11"/>
      <c r="C17" s="1"/>
    </row>
    <row r="18" spans="2:6" ht="63.75" customHeight="1" x14ac:dyDescent="0.25">
      <c r="B18" s="11"/>
      <c r="C18" s="1" t="s">
        <v>42</v>
      </c>
    </row>
    <row r="19" spans="2:6" x14ac:dyDescent="0.25">
      <c r="B19" s="11"/>
    </row>
    <row r="20" spans="2:6" ht="30" x14ac:dyDescent="0.25">
      <c r="B20" s="11"/>
      <c r="C20" s="49" t="s">
        <v>43</v>
      </c>
    </row>
    <row r="21" spans="2:6" x14ac:dyDescent="0.25">
      <c r="B21" s="11"/>
      <c r="C21" s="49"/>
    </row>
    <row r="22" spans="2:6" ht="45" x14ac:dyDescent="0.25">
      <c r="B22" s="11"/>
      <c r="C22" s="49" t="s">
        <v>44</v>
      </c>
    </row>
    <row r="23" spans="2:6" x14ac:dyDescent="0.25">
      <c r="B23" s="11"/>
    </row>
    <row r="24" spans="2:6" x14ac:dyDescent="0.25">
      <c r="C24" s="43" t="s">
        <v>10</v>
      </c>
      <c r="D24" s="44"/>
      <c r="E24" s="11"/>
      <c r="F24" s="11"/>
    </row>
    <row r="25" spans="2:6" x14ac:dyDescent="0.25">
      <c r="B25" s="11"/>
    </row>
    <row r="26" spans="2:6" x14ac:dyDescent="0.25">
      <c r="C26" t="s">
        <v>72</v>
      </c>
      <c r="D26" s="12" t="s">
        <v>11</v>
      </c>
    </row>
    <row r="27" spans="2:6" x14ac:dyDescent="0.25">
      <c r="C27" t="s">
        <v>73</v>
      </c>
      <c r="D27" s="14" t="s">
        <v>11</v>
      </c>
    </row>
    <row r="28" spans="2:6" x14ac:dyDescent="0.25">
      <c r="C28" t="s">
        <v>12</v>
      </c>
      <c r="D28" s="13" t="s">
        <v>11</v>
      </c>
    </row>
    <row r="29" spans="2:6" x14ac:dyDescent="0.25">
      <c r="C29" t="s">
        <v>13</v>
      </c>
      <c r="D29" s="15" t="s">
        <v>11</v>
      </c>
    </row>
  </sheetData>
  <sheetProtection algorithmName="SHA-512" hashValue="CQs04chsu+a3I16UFmDhajfb71gEqxAungGH95Gp8st/oPXmn2Gn9Oe84lC51JNb4bPtZ5d6HDqpRgs9mPsSVg==" saltValue="HXyxz9gPoYzDIFA2tbiJBQ=="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I39"/>
  <sheetViews>
    <sheetView showGridLines="0" zoomScale="130" zoomScaleNormal="130" workbookViewId="0">
      <selection activeCell="C9" sqref="C9"/>
    </sheetView>
  </sheetViews>
  <sheetFormatPr defaultRowHeight="15" x14ac:dyDescent="0.25"/>
  <cols>
    <col min="2" max="2" width="79.7109375" style="1" customWidth="1"/>
    <col min="3" max="3" width="16.7109375" customWidth="1"/>
    <col min="4" max="8" width="11.7109375" customWidth="1"/>
    <col min="9" max="9" width="18.7109375" customWidth="1"/>
  </cols>
  <sheetData>
    <row r="2" spans="2:9" ht="18" thickBot="1" x14ac:dyDescent="0.35">
      <c r="B2" s="103" t="s">
        <v>87</v>
      </c>
    </row>
    <row r="3" spans="2:9" ht="15.75" thickTop="1" x14ac:dyDescent="0.25"/>
    <row r="4" spans="2:9" x14ac:dyDescent="0.25">
      <c r="B4" s="24" t="s">
        <v>48</v>
      </c>
      <c r="C4" s="25"/>
      <c r="D4" s="25"/>
      <c r="E4" s="25"/>
      <c r="F4" s="25"/>
      <c r="G4" s="25"/>
      <c r="H4" s="25"/>
      <c r="I4" s="25"/>
    </row>
    <row r="5" spans="2:9" x14ac:dyDescent="0.25">
      <c r="B5" s="16"/>
      <c r="C5" s="17"/>
      <c r="D5" s="17"/>
    </row>
    <row r="6" spans="2:9" x14ac:dyDescent="0.25">
      <c r="B6" s="104" t="s">
        <v>84</v>
      </c>
      <c r="C6" s="17"/>
    </row>
    <row r="7" spans="2:9" x14ac:dyDescent="0.25">
      <c r="B7" s="23"/>
      <c r="C7" s="22" t="s">
        <v>50</v>
      </c>
      <c r="D7" s="22" t="s">
        <v>51</v>
      </c>
      <c r="E7" s="22" t="s">
        <v>52</v>
      </c>
      <c r="F7" s="22" t="s">
        <v>53</v>
      </c>
      <c r="G7" s="22" t="s">
        <v>54</v>
      </c>
      <c r="H7" s="22" t="s">
        <v>55</v>
      </c>
      <c r="I7" s="105" t="s">
        <v>36</v>
      </c>
    </row>
    <row r="8" spans="2:9" x14ac:dyDescent="0.25">
      <c r="B8" s="106" t="s">
        <v>71</v>
      </c>
      <c r="C8" s="98"/>
      <c r="D8" s="98"/>
      <c r="E8" s="98"/>
      <c r="F8" s="98"/>
      <c r="G8" s="98"/>
      <c r="H8" s="98"/>
      <c r="I8" s="105"/>
    </row>
    <row r="9" spans="2:9" ht="15" customHeight="1" x14ac:dyDescent="0.25">
      <c r="B9" s="5" t="s">
        <v>0</v>
      </c>
      <c r="C9" s="98"/>
      <c r="D9" s="98"/>
      <c r="E9" s="98"/>
      <c r="F9" s="98"/>
      <c r="G9" s="98"/>
      <c r="H9" s="98"/>
      <c r="I9" s="111">
        <f>SUM(C9:H9)</f>
        <v>0</v>
      </c>
    </row>
    <row r="10" spans="2:9" ht="17.25" customHeight="1" x14ac:dyDescent="0.25">
      <c r="B10" s="6" t="s">
        <v>3</v>
      </c>
      <c r="C10" s="7"/>
      <c r="D10" s="7"/>
      <c r="E10" s="7"/>
      <c r="F10" s="7"/>
      <c r="G10" s="7"/>
      <c r="H10" s="7"/>
      <c r="I10" s="7"/>
    </row>
    <row r="11" spans="2:9" x14ac:dyDescent="0.25">
      <c r="B11" s="3" t="s">
        <v>7</v>
      </c>
      <c r="C11" s="99"/>
      <c r="D11" s="99"/>
      <c r="E11" s="99"/>
      <c r="F11" s="99"/>
      <c r="G11" s="99"/>
      <c r="H11" s="99"/>
      <c r="I11" s="112">
        <f>SUM(C11:H11)</f>
        <v>0</v>
      </c>
    </row>
    <row r="12" spans="2:9" x14ac:dyDescent="0.25">
      <c r="B12" s="8" t="s">
        <v>8</v>
      </c>
      <c r="C12" s="100"/>
      <c r="D12" s="100"/>
      <c r="E12" s="100"/>
      <c r="F12" s="100"/>
      <c r="G12" s="100"/>
      <c r="H12" s="100"/>
      <c r="I12" s="113">
        <f t="shared" ref="I12" si="0">SUM(C12:H12)</f>
        <v>0</v>
      </c>
    </row>
    <row r="13" spans="2:9" ht="33" customHeight="1" x14ac:dyDescent="0.25">
      <c r="B13" s="9" t="s">
        <v>9</v>
      </c>
      <c r="C13" s="7"/>
      <c r="D13" s="7"/>
      <c r="E13" s="7"/>
      <c r="F13" s="7"/>
      <c r="G13" s="7"/>
      <c r="H13" s="7"/>
      <c r="I13" s="7"/>
    </row>
    <row r="14" spans="2:9" x14ac:dyDescent="0.25">
      <c r="B14" s="4" t="s">
        <v>4</v>
      </c>
      <c r="C14" s="99"/>
      <c r="D14" s="99"/>
      <c r="E14" s="99"/>
      <c r="F14" s="99"/>
      <c r="G14" s="99"/>
      <c r="H14" s="99"/>
      <c r="I14" s="112">
        <f t="shared" ref="I14:I15" si="1">SUM(C14:H14)</f>
        <v>0</v>
      </c>
    </row>
    <row r="15" spans="2:9" x14ac:dyDescent="0.25">
      <c r="B15" s="10" t="s">
        <v>5</v>
      </c>
      <c r="C15" s="100"/>
      <c r="D15" s="100"/>
      <c r="E15" s="100"/>
      <c r="F15" s="100"/>
      <c r="G15" s="100"/>
      <c r="H15" s="100"/>
      <c r="I15" s="113">
        <f t="shared" si="1"/>
        <v>0</v>
      </c>
    </row>
    <row r="16" spans="2:9" ht="31.5" customHeight="1" x14ac:dyDescent="0.25">
      <c r="B16" s="9" t="s">
        <v>6</v>
      </c>
      <c r="C16" s="7"/>
      <c r="D16" s="7"/>
      <c r="E16" s="7"/>
      <c r="F16" s="7"/>
      <c r="G16" s="7"/>
      <c r="H16" s="7"/>
      <c r="I16" s="7"/>
    </row>
    <row r="17" spans="2:9" x14ac:dyDescent="0.25">
      <c r="B17" s="4" t="s">
        <v>4</v>
      </c>
      <c r="C17" s="99"/>
      <c r="D17" s="99"/>
      <c r="E17" s="99"/>
      <c r="F17" s="99"/>
      <c r="G17" s="99"/>
      <c r="H17" s="99"/>
      <c r="I17" s="112">
        <f t="shared" ref="I17:I18" si="2">SUM(C17:H17)</f>
        <v>0</v>
      </c>
    </row>
    <row r="18" spans="2:9" x14ac:dyDescent="0.25">
      <c r="B18" s="10" t="s">
        <v>5</v>
      </c>
      <c r="C18" s="100"/>
      <c r="D18" s="100"/>
      <c r="E18" s="100"/>
      <c r="F18" s="100"/>
      <c r="G18" s="100"/>
      <c r="H18" s="100"/>
      <c r="I18" s="113">
        <f t="shared" si="2"/>
        <v>0</v>
      </c>
    </row>
    <row r="19" spans="2:9" ht="46.5" customHeight="1" x14ac:dyDescent="0.25">
      <c r="B19" s="5" t="s">
        <v>1</v>
      </c>
      <c r="C19" s="98"/>
      <c r="D19" s="98"/>
      <c r="E19" s="98"/>
      <c r="F19" s="98"/>
      <c r="G19" s="98"/>
      <c r="H19" s="98"/>
      <c r="I19" s="111">
        <f>SUM(C19:H19)</f>
        <v>0</v>
      </c>
    </row>
    <row r="20" spans="2:9" ht="45" x14ac:dyDescent="0.25">
      <c r="B20" s="107" t="s">
        <v>2</v>
      </c>
      <c r="C20" s="98"/>
      <c r="D20" s="98"/>
      <c r="E20" s="98"/>
      <c r="F20" s="98"/>
      <c r="G20" s="98"/>
      <c r="H20" s="98"/>
      <c r="I20" s="111">
        <f>SUM(C20:H20)</f>
        <v>0</v>
      </c>
    </row>
    <row r="21" spans="2:9" x14ac:dyDescent="0.25">
      <c r="B21" s="108"/>
      <c r="C21" s="27"/>
    </row>
    <row r="22" spans="2:9" x14ac:dyDescent="0.25">
      <c r="C22" s="114"/>
    </row>
    <row r="23" spans="2:9" x14ac:dyDescent="0.25">
      <c r="B23" s="24" t="s">
        <v>34</v>
      </c>
      <c r="C23" s="24"/>
      <c r="D23" s="24"/>
      <c r="E23" s="24"/>
      <c r="F23" s="24"/>
      <c r="G23" s="24"/>
      <c r="H23" s="24"/>
      <c r="I23" s="24"/>
    </row>
    <row r="24" spans="2:9" x14ac:dyDescent="0.25">
      <c r="B24" s="109"/>
      <c r="C24" s="109"/>
      <c r="D24" s="109"/>
    </row>
    <row r="25" spans="2:9" x14ac:dyDescent="0.25">
      <c r="B25" s="20" t="s">
        <v>35</v>
      </c>
      <c r="C25" s="109"/>
      <c r="D25" s="109"/>
    </row>
    <row r="26" spans="2:9" x14ac:dyDescent="0.25">
      <c r="C26" s="114"/>
    </row>
    <row r="27" spans="2:9" x14ac:dyDescent="0.25">
      <c r="B27" s="110" t="s">
        <v>30</v>
      </c>
      <c r="C27" s="101"/>
    </row>
    <row r="29" spans="2:9" x14ac:dyDescent="0.25">
      <c r="B29" s="24" t="s">
        <v>21</v>
      </c>
      <c r="C29" s="24"/>
      <c r="D29" s="24"/>
      <c r="E29" s="24"/>
      <c r="F29" s="24"/>
      <c r="G29" s="24"/>
      <c r="H29" s="24"/>
      <c r="I29" s="24"/>
    </row>
    <row r="30" spans="2:9" x14ac:dyDescent="0.25">
      <c r="B30" s="16"/>
      <c r="C30" s="16"/>
      <c r="D30" s="16"/>
    </row>
    <row r="31" spans="2:9" x14ac:dyDescent="0.25">
      <c r="B31" s="1" t="s">
        <v>58</v>
      </c>
    </row>
    <row r="32" spans="2:9" x14ac:dyDescent="0.25">
      <c r="B32" s="23"/>
      <c r="C32" s="21"/>
    </row>
    <row r="33" spans="2:3" x14ac:dyDescent="0.25">
      <c r="B33" s="19" t="s">
        <v>57</v>
      </c>
      <c r="C33" s="102"/>
    </row>
    <row r="34" spans="2:3" x14ac:dyDescent="0.25">
      <c r="B34" s="19" t="s">
        <v>83</v>
      </c>
      <c r="C34" s="115">
        <v>45839</v>
      </c>
    </row>
    <row r="35" spans="2:3" x14ac:dyDescent="0.25">
      <c r="B35" s="19" t="s">
        <v>67</v>
      </c>
      <c r="C35" s="115">
        <v>46203</v>
      </c>
    </row>
    <row r="36" spans="2:3" x14ac:dyDescent="0.25">
      <c r="B36" s="19" t="s">
        <v>68</v>
      </c>
      <c r="C36" s="116">
        <f>MIN(DATEDIF(C33,C35,"d")+1,DATEDIF(C34,C35,"d")+1)</f>
        <v>365</v>
      </c>
    </row>
    <row r="37" spans="2:3" x14ac:dyDescent="0.25">
      <c r="B37" s="19" t="s">
        <v>69</v>
      </c>
      <c r="C37" s="117">
        <f>C36/(DATEDIF(C34,C35,"d")+1)</f>
        <v>1</v>
      </c>
    </row>
    <row r="39" spans="2:3" ht="15.75" customHeight="1" x14ac:dyDescent="0.25"/>
  </sheetData>
  <sheetProtection algorithmName="SHA-512" hashValue="H5qU5oO0Yf6XU1C9D18s4ZUwQHbZGemGloeQ/RSF2yfevBqIksRwSO3gvvoU4QujJqdT5prcRLBzagGE9ijJZw==" saltValue="jluEKIWwT39+fd5gYD2HRQ==" spinCount="100000" sheet="1" objects="1" scenarios="1" selectLockedCells="1"/>
  <dataValidations count="2">
    <dataValidation type="list" allowBlank="1" showInputMessage="1" showErrorMessage="1" sqref="C27" xr:uid="{00000000-0002-0000-0100-000000000000}">
      <formula1>"Yes,No"</formula1>
    </dataValidation>
    <dataValidation type="list" allowBlank="1" showInputMessage="1" showErrorMessage="1" sqref="C9:H9 C11:H12 C14:H15 C17:H20" xr:uid="{00000000-0002-0000-0100-000001000000}">
      <formula1>"0,1"</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K48"/>
  <sheetViews>
    <sheetView showGridLines="0" topLeftCell="A13" zoomScale="115" zoomScaleNormal="115" workbookViewId="0">
      <selection activeCell="C49" sqref="C49"/>
    </sheetView>
  </sheetViews>
  <sheetFormatPr defaultRowHeight="15" x14ac:dyDescent="0.25"/>
  <cols>
    <col min="2" max="2" width="79.7109375" customWidth="1"/>
    <col min="3" max="3" width="14.42578125" bestFit="1" customWidth="1"/>
    <col min="4" max="4" width="13.7109375" customWidth="1"/>
  </cols>
  <sheetData>
    <row r="2" spans="2:11" ht="18" thickBot="1" x14ac:dyDescent="0.35">
      <c r="B2" s="68" t="s">
        <v>88</v>
      </c>
    </row>
    <row r="3" spans="2:11" ht="15.75" thickTop="1" x14ac:dyDescent="0.25"/>
    <row r="4" spans="2:11" x14ac:dyDescent="0.25">
      <c r="B4" s="58" t="s">
        <v>14</v>
      </c>
      <c r="C4" s="26"/>
      <c r="D4" s="25"/>
      <c r="E4" s="25"/>
      <c r="F4" s="25"/>
      <c r="G4" s="25"/>
      <c r="H4" s="25"/>
      <c r="I4" s="25"/>
      <c r="J4" s="25"/>
      <c r="K4" s="25"/>
    </row>
    <row r="5" spans="2:11" x14ac:dyDescent="0.25">
      <c r="B5" s="18"/>
      <c r="C5" s="2"/>
    </row>
    <row r="6" spans="2:11" x14ac:dyDescent="0.25">
      <c r="B6" t="s">
        <v>31</v>
      </c>
      <c r="C6" s="2"/>
    </row>
    <row r="7" spans="2:11" x14ac:dyDescent="0.25">
      <c r="B7" s="59"/>
      <c r="C7" s="22" t="s">
        <v>46</v>
      </c>
      <c r="D7" s="22" t="s">
        <v>47</v>
      </c>
    </row>
    <row r="8" spans="2:11" x14ac:dyDescent="0.25">
      <c r="B8" s="51" t="s">
        <v>0</v>
      </c>
      <c r="C8" s="61">
        <v>2</v>
      </c>
      <c r="D8" s="61">
        <v>4</v>
      </c>
    </row>
    <row r="9" spans="2:11" x14ac:dyDescent="0.25">
      <c r="B9" s="52" t="s">
        <v>3</v>
      </c>
      <c r="C9" s="62"/>
      <c r="D9" s="62"/>
    </row>
    <row r="10" spans="2:11" x14ac:dyDescent="0.25">
      <c r="B10" s="53" t="s">
        <v>7</v>
      </c>
      <c r="C10" s="61">
        <v>1</v>
      </c>
      <c r="D10" s="61">
        <v>2</v>
      </c>
    </row>
    <row r="11" spans="2:11" x14ac:dyDescent="0.25">
      <c r="B11" s="54" t="s">
        <v>8</v>
      </c>
      <c r="C11" s="61">
        <v>2</v>
      </c>
      <c r="D11" s="61">
        <v>4</v>
      </c>
    </row>
    <row r="12" spans="2:11" ht="45" x14ac:dyDescent="0.25">
      <c r="B12" s="9" t="s">
        <v>9</v>
      </c>
      <c r="C12" s="62"/>
      <c r="D12" s="62"/>
    </row>
    <row r="13" spans="2:11" x14ac:dyDescent="0.25">
      <c r="B13" s="55" t="s">
        <v>4</v>
      </c>
      <c r="C13" s="61">
        <v>2</v>
      </c>
      <c r="D13" s="61">
        <v>4</v>
      </c>
    </row>
    <row r="14" spans="2:11" x14ac:dyDescent="0.25">
      <c r="B14" s="56" t="s">
        <v>5</v>
      </c>
      <c r="C14" s="61">
        <v>4</v>
      </c>
      <c r="D14" s="61">
        <v>6</v>
      </c>
    </row>
    <row r="15" spans="2:11" ht="30" x14ac:dyDescent="0.25">
      <c r="B15" s="9" t="s">
        <v>6</v>
      </c>
      <c r="C15" s="62"/>
      <c r="D15" s="62"/>
    </row>
    <row r="16" spans="2:11" x14ac:dyDescent="0.25">
      <c r="B16" s="55" t="s">
        <v>4</v>
      </c>
      <c r="C16" s="61">
        <v>6</v>
      </c>
      <c r="D16" s="61">
        <v>6</v>
      </c>
    </row>
    <row r="17" spans="2:11" x14ac:dyDescent="0.25">
      <c r="B17" s="56" t="s">
        <v>5</v>
      </c>
      <c r="C17" s="61">
        <v>12</v>
      </c>
      <c r="D17" s="61">
        <v>12</v>
      </c>
    </row>
    <row r="18" spans="2:11" ht="45" x14ac:dyDescent="0.25">
      <c r="B18" s="5" t="s">
        <v>1</v>
      </c>
      <c r="C18" s="61">
        <v>6</v>
      </c>
      <c r="D18" s="61">
        <v>12</v>
      </c>
    </row>
    <row r="19" spans="2:11" ht="45" x14ac:dyDescent="0.25">
      <c r="B19" s="57" t="s">
        <v>2</v>
      </c>
      <c r="C19" s="61">
        <v>3</v>
      </c>
      <c r="D19" s="61">
        <v>12</v>
      </c>
    </row>
    <row r="20" spans="2:11" x14ac:dyDescent="0.25">
      <c r="B20" s="60" t="s">
        <v>66</v>
      </c>
      <c r="C20" s="27"/>
      <c r="D20" s="27"/>
    </row>
    <row r="22" spans="2:11" x14ac:dyDescent="0.25">
      <c r="B22" s="24" t="s">
        <v>15</v>
      </c>
      <c r="C22" s="24"/>
      <c r="D22" s="24"/>
      <c r="E22" s="24"/>
      <c r="F22" s="24"/>
      <c r="G22" s="24"/>
      <c r="H22" s="24"/>
      <c r="I22" s="24"/>
      <c r="J22" s="24"/>
      <c r="K22" s="24"/>
    </row>
    <row r="23" spans="2:11" x14ac:dyDescent="0.25">
      <c r="B23" s="16"/>
      <c r="C23" s="16"/>
      <c r="D23" s="16"/>
    </row>
    <row r="24" spans="2:11" x14ac:dyDescent="0.25">
      <c r="B24" t="s">
        <v>32</v>
      </c>
    </row>
    <row r="25" spans="2:11" x14ac:dyDescent="0.25">
      <c r="B25" s="21"/>
      <c r="C25" s="21" t="s">
        <v>17</v>
      </c>
      <c r="D25" s="21" t="s">
        <v>29</v>
      </c>
    </row>
    <row r="26" spans="2:11" x14ac:dyDescent="0.25">
      <c r="B26" s="21"/>
      <c r="C26" s="67" t="s">
        <v>16</v>
      </c>
      <c r="D26" s="67" t="s">
        <v>16</v>
      </c>
    </row>
    <row r="27" spans="2:11" x14ac:dyDescent="0.25">
      <c r="B27" s="21"/>
      <c r="C27" s="67"/>
      <c r="D27" s="67"/>
    </row>
    <row r="28" spans="2:11" x14ac:dyDescent="0.25">
      <c r="B28" s="19" t="s">
        <v>18</v>
      </c>
      <c r="C28" s="66">
        <v>28047</v>
      </c>
      <c r="D28" s="66">
        <v>2104</v>
      </c>
      <c r="E28" t="s">
        <v>64</v>
      </c>
    </row>
    <row r="29" spans="2:11" x14ac:dyDescent="0.25">
      <c r="B29" s="19" t="s">
        <v>19</v>
      </c>
      <c r="C29" s="66">
        <v>14548</v>
      </c>
      <c r="D29" s="66">
        <v>1091</v>
      </c>
      <c r="E29" t="s">
        <v>65</v>
      </c>
    </row>
    <row r="30" spans="2:11" x14ac:dyDescent="0.25">
      <c r="B30" s="1"/>
      <c r="C30" s="27"/>
      <c r="D30" s="27"/>
    </row>
    <row r="31" spans="2:11" x14ac:dyDescent="0.25">
      <c r="B31" s="24" t="s">
        <v>33</v>
      </c>
      <c r="C31" s="24"/>
      <c r="D31" s="24"/>
      <c r="E31" s="24"/>
      <c r="F31" s="24"/>
      <c r="G31" s="24"/>
      <c r="H31" s="24"/>
      <c r="I31" s="24"/>
      <c r="J31" s="24"/>
      <c r="K31" s="24"/>
    </row>
    <row r="32" spans="2:11" x14ac:dyDescent="0.25">
      <c r="B32" s="16"/>
      <c r="C32" s="16"/>
      <c r="D32" s="16"/>
    </row>
    <row r="33" spans="2:11" x14ac:dyDescent="0.25">
      <c r="B33" s="1" t="s">
        <v>40</v>
      </c>
    </row>
    <row r="34" spans="2:11" x14ac:dyDescent="0.25">
      <c r="B34" s="23"/>
      <c r="C34" s="21"/>
    </row>
    <row r="35" spans="2:11" x14ac:dyDescent="0.25">
      <c r="B35" s="19" t="s">
        <v>22</v>
      </c>
      <c r="C35" s="61">
        <v>0.3</v>
      </c>
      <c r="D35" t="s">
        <v>63</v>
      </c>
    </row>
    <row r="37" spans="2:11" x14ac:dyDescent="0.25">
      <c r="B37" s="24" t="s">
        <v>56</v>
      </c>
      <c r="C37" s="24"/>
      <c r="D37" s="24"/>
      <c r="E37" s="24"/>
      <c r="F37" s="24"/>
      <c r="G37" s="24"/>
      <c r="H37" s="24"/>
      <c r="I37" s="24"/>
      <c r="J37" s="24"/>
      <c r="K37" s="24"/>
    </row>
    <row r="38" spans="2:11" x14ac:dyDescent="0.25">
      <c r="B38" s="16"/>
      <c r="C38" s="16"/>
      <c r="D38" s="16"/>
    </row>
    <row r="39" spans="2:11" x14ac:dyDescent="0.25">
      <c r="B39" t="s">
        <v>98</v>
      </c>
      <c r="C39" s="2"/>
    </row>
    <row r="40" spans="2:11" x14ac:dyDescent="0.25">
      <c r="B40" s="1"/>
      <c r="C40" s="2"/>
    </row>
    <row r="41" spans="2:11" x14ac:dyDescent="0.25">
      <c r="B41" s="28" t="s">
        <v>23</v>
      </c>
      <c r="C41" s="61">
        <v>2</v>
      </c>
      <c r="D41" t="s">
        <v>62</v>
      </c>
    </row>
    <row r="43" spans="2:11" x14ac:dyDescent="0.25">
      <c r="B43" s="24" t="s">
        <v>16</v>
      </c>
      <c r="C43" s="24"/>
      <c r="D43" s="24"/>
      <c r="E43" s="24"/>
      <c r="F43" s="24"/>
      <c r="G43" s="24"/>
      <c r="H43" s="24"/>
      <c r="I43" s="24"/>
      <c r="J43" s="24"/>
      <c r="K43" s="24"/>
    </row>
    <row r="44" spans="2:11" x14ac:dyDescent="0.25">
      <c r="B44" s="16"/>
      <c r="C44" s="16"/>
      <c r="D44" s="16"/>
    </row>
    <row r="45" spans="2:11" ht="15.75" customHeight="1" x14ac:dyDescent="0.25">
      <c r="B45" s="20" t="s">
        <v>91</v>
      </c>
      <c r="C45" s="16" t="s">
        <v>85</v>
      </c>
      <c r="D45" s="16"/>
    </row>
    <row r="46" spans="2:11" x14ac:dyDescent="0.25">
      <c r="B46" s="21"/>
      <c r="C46" s="21"/>
    </row>
    <row r="47" spans="2:11" x14ac:dyDescent="0.25">
      <c r="B47" s="19" t="s">
        <v>92</v>
      </c>
      <c r="C47" s="61">
        <v>1.45</v>
      </c>
      <c r="D47" t="s">
        <v>93</v>
      </c>
    </row>
    <row r="48" spans="2:11" x14ac:dyDescent="0.25">
      <c r="D48" s="95"/>
    </row>
  </sheetData>
  <sheetProtection sheet="1" objects="1" scenarios="1" selectLockedCells="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G38"/>
  <sheetViews>
    <sheetView showGridLines="0" zoomScale="85" zoomScaleNormal="85" workbookViewId="0"/>
  </sheetViews>
  <sheetFormatPr defaultRowHeight="15" x14ac:dyDescent="0.25"/>
  <cols>
    <col min="2" max="2" width="79.7109375" style="1" customWidth="1"/>
    <col min="3" max="7" width="18.7109375" customWidth="1"/>
  </cols>
  <sheetData>
    <row r="2" spans="2:7" ht="18" thickBot="1" x14ac:dyDescent="0.35">
      <c r="B2" s="68" t="s">
        <v>86</v>
      </c>
      <c r="C2" s="69"/>
      <c r="D2" s="69"/>
      <c r="E2" s="69"/>
      <c r="F2" s="69"/>
      <c r="G2" s="69"/>
    </row>
    <row r="3" spans="2:7" ht="15.75" thickTop="1" x14ac:dyDescent="0.25"/>
    <row r="4" spans="2:7" x14ac:dyDescent="0.25">
      <c r="B4" s="24" t="s">
        <v>20</v>
      </c>
      <c r="C4" s="24"/>
      <c r="D4" s="24"/>
      <c r="E4" s="24"/>
      <c r="F4" s="24"/>
      <c r="G4" s="24"/>
    </row>
    <row r="6" spans="2:7" x14ac:dyDescent="0.25">
      <c r="B6" s="23"/>
      <c r="C6" s="21" t="s">
        <v>36</v>
      </c>
      <c r="D6" s="21" t="s">
        <v>24</v>
      </c>
      <c r="E6" s="21" t="s">
        <v>49</v>
      </c>
    </row>
    <row r="7" spans="2:7" x14ac:dyDescent="0.25">
      <c r="B7" s="5" t="s">
        <v>0</v>
      </c>
      <c r="C7" s="38">
        <f>'INPUTS - EMP'!I9</f>
        <v>0</v>
      </c>
      <c r="D7" s="33">
        <f>'INPUTS - Regulation'!C8</f>
        <v>2</v>
      </c>
      <c r="E7" s="33">
        <f>C7*D7</f>
        <v>0</v>
      </c>
    </row>
    <row r="8" spans="2:7" ht="15" customHeight="1" x14ac:dyDescent="0.25">
      <c r="B8" s="6" t="s">
        <v>3</v>
      </c>
      <c r="C8" s="7"/>
      <c r="D8" s="32"/>
      <c r="E8" s="32"/>
    </row>
    <row r="9" spans="2:7" x14ac:dyDescent="0.25">
      <c r="B9" s="3" t="s">
        <v>7</v>
      </c>
      <c r="C9" s="39">
        <f>'INPUTS - EMP'!I11</f>
        <v>0</v>
      </c>
      <c r="D9" s="34">
        <f>'INPUTS - Regulation'!C10</f>
        <v>1</v>
      </c>
      <c r="E9" s="34">
        <f>C9*D9</f>
        <v>0</v>
      </c>
    </row>
    <row r="10" spans="2:7" x14ac:dyDescent="0.25">
      <c r="B10" s="8" t="s">
        <v>8</v>
      </c>
      <c r="C10" s="40">
        <f>'INPUTS - EMP'!I12</f>
        <v>0</v>
      </c>
      <c r="D10" s="35">
        <f>'INPUTS - Regulation'!C11</f>
        <v>2</v>
      </c>
      <c r="E10" s="35">
        <f>C10*D10</f>
        <v>0</v>
      </c>
    </row>
    <row r="11" spans="2:7" ht="30" customHeight="1" x14ac:dyDescent="0.25">
      <c r="B11" s="9" t="s">
        <v>9</v>
      </c>
      <c r="C11" s="7"/>
      <c r="D11" s="32"/>
      <c r="E11" s="32"/>
    </row>
    <row r="12" spans="2:7" x14ac:dyDescent="0.25">
      <c r="B12" s="4" t="s">
        <v>4</v>
      </c>
      <c r="C12" s="39">
        <f>'INPUTS - EMP'!I14</f>
        <v>0</v>
      </c>
      <c r="D12" s="34">
        <f>'INPUTS - Regulation'!C13</f>
        <v>2</v>
      </c>
      <c r="E12" s="34">
        <f t="shared" ref="E12:E13" si="0">C12*D12</f>
        <v>0</v>
      </c>
    </row>
    <row r="13" spans="2:7" x14ac:dyDescent="0.25">
      <c r="B13" s="10" t="s">
        <v>5</v>
      </c>
      <c r="C13" s="40">
        <f>'INPUTS - EMP'!I15</f>
        <v>0</v>
      </c>
      <c r="D13" s="35">
        <f>'INPUTS - Regulation'!C14</f>
        <v>4</v>
      </c>
      <c r="E13" s="35">
        <f t="shared" si="0"/>
        <v>0</v>
      </c>
    </row>
    <row r="14" spans="2:7" ht="30" x14ac:dyDescent="0.25">
      <c r="B14" s="9" t="s">
        <v>94</v>
      </c>
      <c r="C14" s="7"/>
      <c r="D14" s="32"/>
      <c r="E14" s="32"/>
    </row>
    <row r="15" spans="2:7" x14ac:dyDescent="0.25">
      <c r="B15" s="4" t="s">
        <v>4</v>
      </c>
      <c r="C15" s="39">
        <f>'INPUTS - EMP'!I17</f>
        <v>0</v>
      </c>
      <c r="D15" s="34">
        <f>'INPUTS - Regulation'!C16</f>
        <v>6</v>
      </c>
      <c r="E15" s="34">
        <f>C15*D15</f>
        <v>0</v>
      </c>
    </row>
    <row r="16" spans="2:7" x14ac:dyDescent="0.25">
      <c r="B16" s="10" t="s">
        <v>5</v>
      </c>
      <c r="C16" s="40">
        <f>'INPUTS - EMP'!I18</f>
        <v>0</v>
      </c>
      <c r="D16" s="35">
        <f>'INPUTS - Regulation'!C17</f>
        <v>12</v>
      </c>
      <c r="E16" s="35">
        <f>C16*D16</f>
        <v>0</v>
      </c>
    </row>
    <row r="17" spans="2:7" ht="45" x14ac:dyDescent="0.25">
      <c r="B17" s="5" t="s">
        <v>1</v>
      </c>
      <c r="C17" s="38">
        <f>'INPUTS - EMP'!I19</f>
        <v>0</v>
      </c>
      <c r="D17" s="33">
        <f>'INPUTS - Regulation'!C18</f>
        <v>6</v>
      </c>
      <c r="E17" s="33">
        <f>C17*D17</f>
        <v>0</v>
      </c>
    </row>
    <row r="18" spans="2:7" ht="45" x14ac:dyDescent="0.25">
      <c r="B18" s="31" t="s">
        <v>2</v>
      </c>
      <c r="C18" s="40">
        <f>'INPUTS - EMP'!I20</f>
        <v>0</v>
      </c>
      <c r="D18" s="34">
        <f>'INPUTS - Regulation'!C19</f>
        <v>3</v>
      </c>
      <c r="E18" s="34">
        <f>C18*D18</f>
        <v>0</v>
      </c>
    </row>
    <row r="19" spans="2:7" x14ac:dyDescent="0.25">
      <c r="B19" s="30" t="s">
        <v>95</v>
      </c>
      <c r="C19" s="29"/>
      <c r="D19" s="29"/>
      <c r="E19" s="36">
        <f>SUM(E7:E18)</f>
        <v>0</v>
      </c>
    </row>
    <row r="22" spans="2:7" x14ac:dyDescent="0.25">
      <c r="B22" s="24" t="s">
        <v>26</v>
      </c>
      <c r="C22" s="24"/>
      <c r="D22" s="24"/>
      <c r="E22" s="24"/>
      <c r="F22" s="24"/>
      <c r="G22" s="24"/>
    </row>
    <row r="24" spans="2:7" x14ac:dyDescent="0.25">
      <c r="D24" s="97"/>
    </row>
    <row r="25" spans="2:7" x14ac:dyDescent="0.25">
      <c r="B25" s="23"/>
      <c r="C25" s="21" t="s">
        <v>36</v>
      </c>
      <c r="D25" s="21" t="s">
        <v>28</v>
      </c>
      <c r="E25" s="21" t="s">
        <v>27</v>
      </c>
      <c r="F25" s="21" t="s">
        <v>49</v>
      </c>
    </row>
    <row r="26" spans="2:7" x14ac:dyDescent="0.25">
      <c r="B26" s="5" t="s">
        <v>0</v>
      </c>
      <c r="C26" s="38">
        <f>'INPUTS - EMP'!I9</f>
        <v>0</v>
      </c>
      <c r="D26" s="38">
        <f>MIN('INPUTS - Regulation'!$C$41, SUM(C26))</f>
        <v>0</v>
      </c>
      <c r="E26" s="38">
        <f>'INPUTS - Regulation'!D8</f>
        <v>4</v>
      </c>
      <c r="F26" s="38">
        <f>D26*E26</f>
        <v>0</v>
      </c>
    </row>
    <row r="27" spans="2:7" ht="15" customHeight="1" x14ac:dyDescent="0.25">
      <c r="B27" s="6" t="s">
        <v>3</v>
      </c>
      <c r="C27" s="7"/>
      <c r="D27" s="7"/>
      <c r="E27" s="7"/>
      <c r="F27" s="7"/>
    </row>
    <row r="28" spans="2:7" x14ac:dyDescent="0.25">
      <c r="B28" s="3" t="s">
        <v>7</v>
      </c>
      <c r="C28" s="39">
        <f>'INPUTS - EMP'!I11</f>
        <v>0</v>
      </c>
      <c r="D28" s="39">
        <f>MIN('INPUTS - Regulation'!$C$41, SUM(C28))</f>
        <v>0</v>
      </c>
      <c r="E28" s="39">
        <f>'INPUTS - Regulation'!D10</f>
        <v>2</v>
      </c>
      <c r="F28" s="39">
        <f>D28*E28</f>
        <v>0</v>
      </c>
    </row>
    <row r="29" spans="2:7" x14ac:dyDescent="0.25">
      <c r="B29" s="8" t="s">
        <v>8</v>
      </c>
      <c r="C29" s="39">
        <f>'INPUTS - EMP'!I12</f>
        <v>0</v>
      </c>
      <c r="D29" s="39">
        <f>MIN('INPUTS - Regulation'!$C$41, SUM(C29))</f>
        <v>0</v>
      </c>
      <c r="E29" s="39">
        <f>'INPUTS - Regulation'!D11</f>
        <v>4</v>
      </c>
      <c r="F29" s="40">
        <f>D29*E29</f>
        <v>0</v>
      </c>
    </row>
    <row r="30" spans="2:7" ht="30" customHeight="1" x14ac:dyDescent="0.25">
      <c r="B30" s="9" t="s">
        <v>9</v>
      </c>
      <c r="C30" s="7"/>
      <c r="D30" s="7"/>
      <c r="E30" s="7"/>
      <c r="F30" s="7"/>
    </row>
    <row r="31" spans="2:7" x14ac:dyDescent="0.25">
      <c r="B31" s="4" t="s">
        <v>4</v>
      </c>
      <c r="C31" s="39">
        <f>'INPUTS - EMP'!I14</f>
        <v>0</v>
      </c>
      <c r="D31" s="39">
        <f>MIN('INPUTS - Regulation'!$C$41, SUM(C31))</f>
        <v>0</v>
      </c>
      <c r="E31" s="39">
        <f>'INPUTS - Regulation'!D13</f>
        <v>4</v>
      </c>
      <c r="F31" s="39">
        <f>D31*E31</f>
        <v>0</v>
      </c>
    </row>
    <row r="32" spans="2:7" x14ac:dyDescent="0.25">
      <c r="B32" s="10" t="s">
        <v>5</v>
      </c>
      <c r="C32" s="39">
        <f>'INPUTS - EMP'!I15</f>
        <v>0</v>
      </c>
      <c r="D32" s="39">
        <f>MIN('INPUTS - Regulation'!$C$41, SUM(C32))</f>
        <v>0</v>
      </c>
      <c r="E32" s="39">
        <f>'INPUTS - Regulation'!D14</f>
        <v>6</v>
      </c>
      <c r="F32" s="40">
        <f>D32*E32</f>
        <v>0</v>
      </c>
    </row>
    <row r="33" spans="2:6" ht="30" x14ac:dyDescent="0.25">
      <c r="B33" s="9" t="s">
        <v>6</v>
      </c>
      <c r="C33" s="7"/>
      <c r="D33" s="7"/>
      <c r="E33" s="7"/>
      <c r="F33" s="7"/>
    </row>
    <row r="34" spans="2:6" x14ac:dyDescent="0.25">
      <c r="B34" s="4" t="s">
        <v>4</v>
      </c>
      <c r="C34" s="39">
        <f>'INPUTS - EMP'!I17</f>
        <v>0</v>
      </c>
      <c r="D34" s="39">
        <f>MIN('INPUTS - Regulation'!$C$41, SUM(C34))</f>
        <v>0</v>
      </c>
      <c r="E34" s="39">
        <f>'INPUTS - Regulation'!D16</f>
        <v>6</v>
      </c>
      <c r="F34" s="39">
        <f>D34*E34</f>
        <v>0</v>
      </c>
    </row>
    <row r="35" spans="2:6" x14ac:dyDescent="0.25">
      <c r="B35" s="10" t="s">
        <v>5</v>
      </c>
      <c r="C35" s="40">
        <f>'INPUTS - EMP'!I18</f>
        <v>0</v>
      </c>
      <c r="D35" s="40">
        <f>MIN('INPUTS - Regulation'!$C$41, SUM(C35))</f>
        <v>0</v>
      </c>
      <c r="E35" s="40">
        <f>'INPUTS - Regulation'!D17</f>
        <v>12</v>
      </c>
      <c r="F35" s="40">
        <f>D35*E35</f>
        <v>0</v>
      </c>
    </row>
    <row r="36" spans="2:6" ht="45" x14ac:dyDescent="0.25">
      <c r="B36" s="5" t="s">
        <v>1</v>
      </c>
      <c r="C36" s="38">
        <f>'INPUTS - EMP'!I19</f>
        <v>0</v>
      </c>
      <c r="D36" s="38">
        <f>MIN('INPUTS - Regulation'!$C$41, SUM(C36))</f>
        <v>0</v>
      </c>
      <c r="E36" s="38">
        <f>'INPUTS - Regulation'!D18</f>
        <v>12</v>
      </c>
      <c r="F36" s="38">
        <f>D36*E36</f>
        <v>0</v>
      </c>
    </row>
    <row r="37" spans="2:6" ht="45" x14ac:dyDescent="0.25">
      <c r="B37" s="31" t="s">
        <v>2</v>
      </c>
      <c r="C37" s="38">
        <f>'INPUTS - EMP'!I20</f>
        <v>0</v>
      </c>
      <c r="D37" s="38">
        <f>MIN('INPUTS - Regulation'!$C$41, SUM(C37))</f>
        <v>0</v>
      </c>
      <c r="E37" s="38">
        <f>'INPUTS - Regulation'!D19</f>
        <v>12</v>
      </c>
      <c r="F37" s="41">
        <f>D37*E37</f>
        <v>0</v>
      </c>
    </row>
    <row r="38" spans="2:6" x14ac:dyDescent="0.25">
      <c r="B38" s="30" t="s">
        <v>96</v>
      </c>
      <c r="C38" s="29"/>
      <c r="D38" s="29"/>
      <c r="E38" s="29"/>
      <c r="F38" s="37">
        <f>SUM(F26:F37)</f>
        <v>0</v>
      </c>
    </row>
  </sheetData>
  <sheetProtection algorithmName="SHA-512" hashValue="VnrqkDJe6KFCFUhOhH1YptxnkUFBYIUbzMpOhelp/fo+Eu2vQ0usqFufcS63w12PEoZTTiUEzR+CDYeIkVb/PA==" saltValue="gyJOZaPLvNpLW18ZsW73bw==" spinCount="100000" sheet="1" objects="1" scenarios="1" selectLockedCells="1" selectUnlockedCells="1"/>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H38"/>
  <sheetViews>
    <sheetView showGridLines="0" zoomScale="85" zoomScaleNormal="85" workbookViewId="0">
      <selection activeCell="M11" sqref="M11"/>
    </sheetView>
  </sheetViews>
  <sheetFormatPr defaultRowHeight="15" x14ac:dyDescent="0.25"/>
  <cols>
    <col min="2" max="2" width="32.5703125" style="1" bestFit="1" customWidth="1"/>
    <col min="3" max="3" width="5.140625" style="1" customWidth="1"/>
    <col min="4" max="4" width="15.7109375" style="1" customWidth="1"/>
    <col min="5" max="5" width="4.7109375" style="1" customWidth="1"/>
    <col min="6" max="7" width="13.7109375" customWidth="1"/>
    <col min="8" max="8" width="10.5703125" bestFit="1" customWidth="1"/>
  </cols>
  <sheetData>
    <row r="2" spans="2:7" ht="18" thickBot="1" x14ac:dyDescent="0.35">
      <c r="B2" s="68" t="s">
        <v>61</v>
      </c>
      <c r="C2" s="68"/>
      <c r="D2" s="68"/>
      <c r="E2" s="68"/>
      <c r="F2" s="68"/>
      <c r="G2" s="68"/>
    </row>
    <row r="3" spans="2:7" ht="15.75" thickTop="1" x14ac:dyDescent="0.25"/>
    <row r="4" spans="2:7" x14ac:dyDescent="0.25">
      <c r="B4" s="24" t="s">
        <v>20</v>
      </c>
      <c r="C4" s="24"/>
      <c r="D4" s="24"/>
      <c r="E4" s="24"/>
      <c r="F4" s="24"/>
      <c r="G4" s="24"/>
    </row>
    <row r="5" spans="2:7" x14ac:dyDescent="0.25">
      <c r="B5" s="70"/>
      <c r="C5" s="70"/>
      <c r="D5" s="70"/>
      <c r="E5" s="70"/>
      <c r="F5" s="72"/>
      <c r="G5" s="72"/>
    </row>
    <row r="6" spans="2:7" x14ac:dyDescent="0.25">
      <c r="B6" s="70"/>
      <c r="C6" s="70"/>
      <c r="D6" s="73" t="s">
        <v>75</v>
      </c>
      <c r="E6" s="70"/>
      <c r="F6" s="75"/>
      <c r="G6" s="75"/>
    </row>
    <row r="7" spans="2:7" x14ac:dyDescent="0.25">
      <c r="B7" s="70"/>
      <c r="C7" s="70"/>
      <c r="D7" s="70"/>
      <c r="E7" s="70"/>
      <c r="F7" s="72"/>
      <c r="G7" s="72"/>
    </row>
    <row r="8" spans="2:7" x14ac:dyDescent="0.25">
      <c r="B8" s="76" t="s">
        <v>60</v>
      </c>
      <c r="C8" s="70"/>
      <c r="D8" s="77" t="s">
        <v>76</v>
      </c>
      <c r="E8" s="70"/>
      <c r="F8" s="78">
        <f>'INPUTS - Regulation'!C28</f>
        <v>28047</v>
      </c>
      <c r="G8" s="72"/>
    </row>
    <row r="9" spans="2:7" x14ac:dyDescent="0.25">
      <c r="B9" s="70"/>
      <c r="C9" s="70"/>
      <c r="D9" s="79"/>
      <c r="E9" s="70"/>
      <c r="F9" s="71"/>
      <c r="G9" s="72"/>
    </row>
    <row r="10" spans="2:7" x14ac:dyDescent="0.25">
      <c r="B10" s="76" t="s">
        <v>59</v>
      </c>
      <c r="C10" s="70"/>
      <c r="D10" s="79"/>
      <c r="E10" s="70"/>
      <c r="F10" s="71"/>
      <c r="G10" s="72"/>
    </row>
    <row r="11" spans="2:7" x14ac:dyDescent="0.25">
      <c r="B11" s="70" t="s">
        <v>24</v>
      </c>
      <c r="C11" s="70"/>
      <c r="D11" s="79" t="s">
        <v>78</v>
      </c>
      <c r="E11" s="70"/>
      <c r="F11" s="78">
        <f>CALCS!E19</f>
        <v>0</v>
      </c>
      <c r="G11" s="72"/>
    </row>
    <row r="12" spans="2:7" x14ac:dyDescent="0.25">
      <c r="B12" s="70" t="s">
        <v>25</v>
      </c>
      <c r="C12" s="70"/>
      <c r="D12" s="77" t="s">
        <v>76</v>
      </c>
      <c r="E12" s="70"/>
      <c r="F12" s="78">
        <f>'INPUTS - Regulation'!D28</f>
        <v>2104</v>
      </c>
      <c r="G12" s="72"/>
    </row>
    <row r="13" spans="2:7" x14ac:dyDescent="0.25">
      <c r="B13" s="76" t="s">
        <v>77</v>
      </c>
      <c r="C13" s="70"/>
      <c r="D13" s="77" t="s">
        <v>76</v>
      </c>
      <c r="E13" s="70"/>
      <c r="F13" s="78">
        <f>F12*F11</f>
        <v>0</v>
      </c>
      <c r="G13" s="72"/>
    </row>
    <row r="14" spans="2:7" x14ac:dyDescent="0.25">
      <c r="B14" s="70"/>
      <c r="C14" s="70"/>
      <c r="D14" s="79"/>
      <c r="E14" s="70"/>
      <c r="F14" s="78"/>
      <c r="G14" s="72"/>
    </row>
    <row r="15" spans="2:7" x14ac:dyDescent="0.25">
      <c r="B15" s="70" t="s">
        <v>74</v>
      </c>
      <c r="C15" s="70"/>
      <c r="D15" s="79" t="s">
        <v>76</v>
      </c>
      <c r="E15" s="70"/>
      <c r="F15" s="78">
        <f>F13+F8</f>
        <v>28047</v>
      </c>
      <c r="G15" s="72"/>
    </row>
    <row r="16" spans="2:7" x14ac:dyDescent="0.25">
      <c r="B16" s="63"/>
      <c r="D16" s="92"/>
      <c r="F16" s="93"/>
    </row>
    <row r="17" spans="2:7" x14ac:dyDescent="0.25">
      <c r="B17" s="86" t="s">
        <v>74</v>
      </c>
      <c r="C17" s="89"/>
      <c r="D17" s="90" t="s">
        <v>70</v>
      </c>
      <c r="E17" s="89"/>
      <c r="F17" s="87">
        <f>F15*'INPUTS - Regulation'!C47</f>
        <v>40668.15</v>
      </c>
      <c r="G17" s="91"/>
    </row>
    <row r="18" spans="2:7" x14ac:dyDescent="0.25">
      <c r="F18" s="64"/>
    </row>
    <row r="19" spans="2:7" x14ac:dyDescent="0.25">
      <c r="B19" s="24" t="s">
        <v>26</v>
      </c>
      <c r="C19" s="24"/>
      <c r="D19" s="24"/>
      <c r="E19" s="24"/>
      <c r="F19" s="65"/>
      <c r="G19" s="24"/>
    </row>
    <row r="20" spans="2:7" x14ac:dyDescent="0.25">
      <c r="B20" s="70"/>
      <c r="C20" s="70"/>
      <c r="D20" s="70"/>
      <c r="E20" s="70"/>
      <c r="F20" s="71"/>
      <c r="G20" s="72"/>
    </row>
    <row r="21" spans="2:7" x14ac:dyDescent="0.25">
      <c r="B21" s="70"/>
      <c r="C21" s="70"/>
      <c r="D21" s="73" t="s">
        <v>75</v>
      </c>
      <c r="E21" s="70"/>
      <c r="F21" s="74"/>
      <c r="G21" s="75"/>
    </row>
    <row r="22" spans="2:7" x14ac:dyDescent="0.25">
      <c r="B22" s="70"/>
      <c r="C22" s="70"/>
      <c r="D22" s="70"/>
      <c r="E22" s="70"/>
      <c r="F22" s="71"/>
      <c r="G22" s="72"/>
    </row>
    <row r="23" spans="2:7" x14ac:dyDescent="0.25">
      <c r="B23" s="76" t="s">
        <v>60</v>
      </c>
      <c r="C23" s="70"/>
      <c r="D23" s="77" t="s">
        <v>76</v>
      </c>
      <c r="E23" s="70"/>
      <c r="F23" s="78">
        <f>'INPUTS - Regulation'!C29</f>
        <v>14548</v>
      </c>
      <c r="G23" s="72"/>
    </row>
    <row r="24" spans="2:7" x14ac:dyDescent="0.25">
      <c r="B24" s="70"/>
      <c r="C24" s="70"/>
      <c r="D24" s="79"/>
      <c r="E24" s="70"/>
      <c r="F24" s="78"/>
      <c r="G24" s="72"/>
    </row>
    <row r="25" spans="2:7" x14ac:dyDescent="0.25">
      <c r="B25" s="76" t="s">
        <v>59</v>
      </c>
      <c r="C25" s="70"/>
      <c r="D25" s="79"/>
      <c r="E25" s="70"/>
      <c r="F25" s="71"/>
      <c r="G25" s="72"/>
    </row>
    <row r="26" spans="2:7" x14ac:dyDescent="0.25">
      <c r="B26" s="70" t="s">
        <v>27</v>
      </c>
      <c r="C26" s="70"/>
      <c r="D26" s="79" t="s">
        <v>78</v>
      </c>
      <c r="E26" s="70"/>
      <c r="F26" s="78">
        <f>CALCS!F38</f>
        <v>0</v>
      </c>
      <c r="G26" s="72"/>
    </row>
    <row r="27" spans="2:7" x14ac:dyDescent="0.25">
      <c r="B27" s="70" t="s">
        <v>25</v>
      </c>
      <c r="C27" s="70"/>
      <c r="D27" s="77" t="s">
        <v>76</v>
      </c>
      <c r="E27" s="70"/>
      <c r="F27" s="78">
        <f>'INPUTS - Regulation'!D29</f>
        <v>1091</v>
      </c>
      <c r="G27" s="72"/>
    </row>
    <row r="28" spans="2:7" x14ac:dyDescent="0.25">
      <c r="B28" s="76" t="s">
        <v>77</v>
      </c>
      <c r="C28" s="70"/>
      <c r="D28" s="77" t="s">
        <v>76</v>
      </c>
      <c r="E28" s="70"/>
      <c r="F28" s="78">
        <f>F27*F26</f>
        <v>0</v>
      </c>
      <c r="G28" s="72"/>
    </row>
    <row r="29" spans="2:7" x14ac:dyDescent="0.25">
      <c r="B29" s="70"/>
      <c r="C29" s="70"/>
      <c r="D29" s="79"/>
      <c r="E29" s="70"/>
      <c r="F29" s="78"/>
      <c r="G29" s="72"/>
    </row>
    <row r="30" spans="2:7" x14ac:dyDescent="0.25">
      <c r="B30" s="70" t="s">
        <v>79</v>
      </c>
      <c r="C30" s="70"/>
      <c r="D30" s="77" t="s">
        <v>76</v>
      </c>
      <c r="E30" s="70"/>
      <c r="F30" s="71">
        <f>F23+F28</f>
        <v>14548</v>
      </c>
      <c r="G30" s="72"/>
    </row>
    <row r="31" spans="2:7" x14ac:dyDescent="0.25">
      <c r="B31" s="76"/>
      <c r="C31" s="70"/>
      <c r="D31" s="77"/>
      <c r="E31" s="70"/>
      <c r="F31" s="80"/>
      <c r="G31" s="81"/>
    </row>
    <row r="32" spans="2:7" x14ac:dyDescent="0.25">
      <c r="B32" s="70" t="s">
        <v>80</v>
      </c>
      <c r="C32" s="70"/>
      <c r="D32" s="77" t="s">
        <v>76</v>
      </c>
      <c r="E32" s="70"/>
      <c r="F32" s="71">
        <f>IF('INPUTS - EMP'!$C$27="Yes",F30*'INPUTS - Regulation'!C35,0)</f>
        <v>0</v>
      </c>
      <c r="G32" s="72"/>
    </row>
    <row r="33" spans="2:8" x14ac:dyDescent="0.25">
      <c r="B33" s="70"/>
      <c r="C33" s="70"/>
      <c r="D33" s="70"/>
      <c r="E33" s="70"/>
      <c r="F33" s="71"/>
      <c r="G33" s="72"/>
    </row>
    <row r="34" spans="2:8" x14ac:dyDescent="0.25">
      <c r="B34" s="70" t="s">
        <v>89</v>
      </c>
      <c r="C34" s="70"/>
      <c r="D34" s="77" t="s">
        <v>76</v>
      </c>
      <c r="E34" s="70"/>
      <c r="F34" s="71">
        <f>F30+F32</f>
        <v>14548</v>
      </c>
      <c r="G34" s="72"/>
      <c r="H34" s="96"/>
    </row>
    <row r="35" spans="2:8" x14ac:dyDescent="0.25">
      <c r="B35" s="70"/>
      <c r="C35" s="70"/>
      <c r="D35" s="70"/>
      <c r="E35" s="70"/>
      <c r="F35" s="71"/>
      <c r="G35" s="72"/>
    </row>
    <row r="36" spans="2:8" x14ac:dyDescent="0.25">
      <c r="B36" s="70" t="s">
        <v>97</v>
      </c>
      <c r="C36" s="70"/>
      <c r="D36" s="79" t="s">
        <v>82</v>
      </c>
      <c r="E36" s="70"/>
      <c r="F36" s="82">
        <f>'INPUTS - EMP'!$C$37</f>
        <v>1</v>
      </c>
      <c r="G36" s="72"/>
    </row>
    <row r="37" spans="2:8" x14ac:dyDescent="0.25">
      <c r="B37" s="83"/>
      <c r="C37" s="83"/>
      <c r="D37" s="83"/>
      <c r="E37" s="83"/>
      <c r="F37" s="84"/>
      <c r="G37" s="85"/>
    </row>
    <row r="38" spans="2:8" x14ac:dyDescent="0.25">
      <c r="B38" s="86" t="s">
        <v>81</v>
      </c>
      <c r="C38" s="86"/>
      <c r="D38" s="94" t="s">
        <v>70</v>
      </c>
      <c r="E38" s="86"/>
      <c r="F38" s="87">
        <f>F34*F36*'INPUTS - Regulation'!C47</f>
        <v>21094.6</v>
      </c>
      <c r="G38" s="88"/>
    </row>
  </sheetData>
  <sheetProtection algorithmName="SHA-512" hashValue="UDqPMu7JLTuYMIr/8nchuAR2KJnLkReaqhCtWz99Wfg17XMcBjWrs5PAvQcbIQ1QI0OnceWRgC3lVCweGbX6yQ==" saltValue="6FkAXneVDx485Tt1fC5nQg==" spinCount="100000"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INPUTS - EMP</vt:lpstr>
      <vt:lpstr>INPUTS - Regulation</vt:lpstr>
      <vt:lpstr>CALCS</vt:lpstr>
      <vt:lpstr>OUTPUTS</vt:lpstr>
    </vt:vector>
  </TitlesOfParts>
  <Company>Northern Territory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Onshore Petroleum Fees and Levies Calculator 2024-25</dc:title>
  <dc:creator>Northern Territory Government</dc:creator>
  <cp:lastModifiedBy>Keira Langenberger</cp:lastModifiedBy>
  <dcterms:created xsi:type="dcterms:W3CDTF">2022-12-23T00:19:41Z</dcterms:created>
  <dcterms:modified xsi:type="dcterms:W3CDTF">2025-06-03T02:24:21Z</dcterms:modified>
</cp:coreProperties>
</file>